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Бюджет 2026 г\Бюджети ОУ, ПГ, ДГ и ЦПЛР\РАБОТНА И ГОТОВИ ФОРМУЛИ\Публикуване на формулите и бюджета по институции\"/>
    </mc:Choice>
  </mc:AlternateContent>
  <xr:revisionPtr revIDLastSave="0" documentId="13_ncr:1_{5566DB5C-1E71-4C09-A182-4DEF3A0938B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6 г." sheetId="16" r:id="rId1"/>
  </sheets>
  <calcPr calcId="191029"/>
</workbook>
</file>

<file path=xl/calcChain.xml><?xml version="1.0" encoding="utf-8"?>
<calcChain xmlns="http://schemas.openxmlformats.org/spreadsheetml/2006/main">
  <c r="R31" i="16" l="1"/>
  <c r="R30" i="16"/>
  <c r="R27" i="16"/>
  <c r="L31" i="16"/>
  <c r="L30" i="16"/>
  <c r="H11" i="16" l="1"/>
  <c r="P35" i="16"/>
  <c r="N35" i="16"/>
  <c r="R34" i="16"/>
  <c r="R32" i="16"/>
  <c r="N27" i="16"/>
  <c r="J26" i="16"/>
  <c r="R25" i="16"/>
  <c r="J24" i="16"/>
  <c r="R24" i="16" s="1"/>
  <c r="L23" i="16"/>
  <c r="H23" i="16"/>
  <c r="R23" i="16" s="1"/>
  <c r="J22" i="16"/>
  <c r="R22" i="16" s="1"/>
  <c r="I22" i="16"/>
  <c r="Q22" i="16" s="1"/>
  <c r="J21" i="16"/>
  <c r="H21" i="16"/>
  <c r="F21" i="16"/>
  <c r="D21" i="16"/>
  <c r="Q20" i="16"/>
  <c r="J20" i="16"/>
  <c r="D20" i="16"/>
  <c r="Q19" i="16"/>
  <c r="J19" i="16"/>
  <c r="H19" i="16"/>
  <c r="F19" i="16"/>
  <c r="D19" i="16"/>
  <c r="Q18" i="16"/>
  <c r="J18" i="16"/>
  <c r="H18" i="16"/>
  <c r="F18" i="16"/>
  <c r="D18" i="16"/>
  <c r="R17" i="16"/>
  <c r="D16" i="16"/>
  <c r="Q15" i="16"/>
  <c r="H15" i="16"/>
  <c r="F15" i="16"/>
  <c r="F16" i="16" s="1"/>
  <c r="D15" i="16"/>
  <c r="Q14" i="16"/>
  <c r="H14" i="16"/>
  <c r="F14" i="16"/>
  <c r="D14" i="16"/>
  <c r="Q13" i="16"/>
  <c r="J13" i="16"/>
  <c r="H13" i="16"/>
  <c r="F13" i="16"/>
  <c r="D13" i="16"/>
  <c r="Q12" i="16"/>
  <c r="L12" i="16"/>
  <c r="H12" i="16"/>
  <c r="F12" i="16"/>
  <c r="D12" i="16"/>
  <c r="Q11" i="16"/>
  <c r="P11" i="16"/>
  <c r="L11" i="16"/>
  <c r="J11" i="16"/>
  <c r="F11" i="16"/>
  <c r="F31" i="16" s="1"/>
  <c r="D11" i="16"/>
  <c r="D31" i="16" s="1"/>
  <c r="Q10" i="16"/>
  <c r="P10" i="16"/>
  <c r="L10" i="16"/>
  <c r="J10" i="16"/>
  <c r="H10" i="16"/>
  <c r="D10" i="16"/>
  <c r="D30" i="16" s="1"/>
  <c r="R9" i="16"/>
  <c r="Q7" i="16"/>
  <c r="L7" i="16"/>
  <c r="K7" i="16"/>
  <c r="J7" i="16"/>
  <c r="I7" i="16"/>
  <c r="H7" i="16"/>
  <c r="F7" i="16"/>
  <c r="D7" i="16"/>
  <c r="Q6" i="16"/>
  <c r="L6" i="16"/>
  <c r="J6" i="16"/>
  <c r="H6" i="16"/>
  <c r="F6" i="16"/>
  <c r="D6" i="16"/>
  <c r="Q5" i="16"/>
  <c r="H5" i="16"/>
  <c r="F5" i="16"/>
  <c r="D5" i="16"/>
  <c r="R20" i="16" l="1"/>
  <c r="R5" i="16"/>
  <c r="R11" i="16"/>
  <c r="R18" i="16"/>
  <c r="R13" i="16"/>
  <c r="H16" i="16"/>
  <c r="R16" i="16" s="1"/>
  <c r="R12" i="16"/>
  <c r="P27" i="16"/>
  <c r="D8" i="16"/>
  <c r="D27" i="16" s="1"/>
  <c r="D28" i="16" s="1"/>
  <c r="R21" i="16"/>
  <c r="F8" i="16"/>
  <c r="F27" i="16" s="1"/>
  <c r="F28" i="16" s="1"/>
  <c r="F35" i="16" s="1"/>
  <c r="R15" i="16"/>
  <c r="R7" i="16"/>
  <c r="R6" i="16"/>
  <c r="R19" i="16"/>
  <c r="J8" i="16"/>
  <c r="J27" i="16" s="1"/>
  <c r="J29" i="16" s="1"/>
  <c r="R14" i="16"/>
  <c r="L8" i="16"/>
  <c r="L33" i="16" s="1"/>
  <c r="L27" i="16"/>
  <c r="R26" i="16"/>
  <c r="R10" i="16"/>
  <c r="H8" i="16"/>
  <c r="R33" i="16" l="1"/>
  <c r="L35" i="16"/>
  <c r="H27" i="16"/>
  <c r="H28" i="16" s="1"/>
  <c r="H35" i="16" s="1"/>
  <c r="J35" i="16"/>
  <c r="R29" i="16"/>
  <c r="R8" i="16"/>
  <c r="R28" i="16"/>
  <c r="D35" i="16"/>
  <c r="R35" i="16" l="1"/>
</calcChain>
</file>

<file path=xl/sharedStrings.xml><?xml version="1.0" encoding="utf-8"?>
<sst xmlns="http://schemas.openxmlformats.org/spreadsheetml/2006/main" count="59" uniqueCount="44">
  <si>
    <t>Общо</t>
  </si>
  <si>
    <t>брой</t>
  </si>
  <si>
    <t>сума</t>
  </si>
  <si>
    <t>стандарт институция</t>
  </si>
  <si>
    <t>стандарт паралелка</t>
  </si>
  <si>
    <t>стандарт ученик</t>
  </si>
  <si>
    <t>общо неспец. У-ще</t>
  </si>
  <si>
    <t>ресурсно подпомагане</t>
  </si>
  <si>
    <t>приобщаващо обр.</t>
  </si>
  <si>
    <t>хранене 1-4</t>
  </si>
  <si>
    <t>мтб</t>
  </si>
  <si>
    <t>група ЦОУД</t>
  </si>
  <si>
    <t>ученик в ЦОУД</t>
  </si>
  <si>
    <t>общо ЦОУД</t>
  </si>
  <si>
    <t>занимания по интереси  институция</t>
  </si>
  <si>
    <t>ученик в самостоятелна ф-ма</t>
  </si>
  <si>
    <t>Средства за развитие на интересите</t>
  </si>
  <si>
    <t>регионален 
коефициент</t>
  </si>
  <si>
    <t>д.322</t>
  </si>
  <si>
    <t>д.337</t>
  </si>
  <si>
    <t>д.311</t>
  </si>
  <si>
    <t>д.326</t>
  </si>
  <si>
    <t>д.338, приобщаващо</t>
  </si>
  <si>
    <t>д.338, ресурсно подпомагане</t>
  </si>
  <si>
    <t>д.389-занимания по инт.</t>
  </si>
  <si>
    <t>стандарт ученик-100%</t>
  </si>
  <si>
    <t>индивид.форма+ЦСОП</t>
  </si>
  <si>
    <t>норматив за издръжка на дете</t>
  </si>
  <si>
    <t>Допълващ стандарт за ученик в дуална форма</t>
  </si>
  <si>
    <t>д.337, ЦПЛР</t>
  </si>
  <si>
    <t>БЮДЖЕТ 2026 НА ИНСТИТУЦИИТЕ ВЪВ ФУНКЦИЯ "ОБРАЗОВАНИЕ"</t>
  </si>
  <si>
    <t>стандарт в евро</t>
  </si>
  <si>
    <t>2+1</t>
  </si>
  <si>
    <t>Стипендии-51, 57, 134 евро</t>
  </si>
  <si>
    <t>4+1</t>
  </si>
  <si>
    <t>Допълващ стандарт в комбинирана форма</t>
  </si>
  <si>
    <t xml:space="preserve">          ОУ  "Цанко Церковски" гр. Мизия</t>
  </si>
  <si>
    <t>ДГ "Незабравка" гр. Мизия</t>
  </si>
  <si>
    <t>ОУ "Христо Ботев"                                  с. Крушовица</t>
  </si>
  <si>
    <t>ПГ "Васил Левски"                                     гр. Мизия</t>
  </si>
  <si>
    <t>ОУ "Отец Паисий"                              с. Софрониево</t>
  </si>
  <si>
    <t>Бюджет 2026</t>
  </si>
  <si>
    <t>д.338 "Ресурсно подпомагане" към ЦПЛР</t>
  </si>
  <si>
    <t>Общо бюджет 2026 г. по дейности: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</si>
</sst>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3" borderId="1" xfId="0" applyFill="1" applyBorder="1"/>
    <xf numFmtId="0" fontId="4" fillId="2" borderId="1" xfId="0" applyFont="1" applyFill="1" applyBorder="1"/>
    <xf numFmtId="0" fontId="5" fillId="3" borderId="1" xfId="0" applyFont="1" applyFill="1" applyBorder="1"/>
    <xf numFmtId="0" fontId="6" fillId="2" borderId="1" xfId="0" applyFont="1" applyFill="1" applyBorder="1"/>
    <xf numFmtId="0" fontId="0" fillId="3" borderId="1" xfId="0" applyFill="1" applyBorder="1" applyAlignment="1">
      <alignment wrapText="1"/>
    </xf>
    <xf numFmtId="9" fontId="4" fillId="2" borderId="1" xfId="0" applyNumberFormat="1" applyFont="1" applyFill="1" applyBorder="1"/>
    <xf numFmtId="0" fontId="0" fillId="4" borderId="1" xfId="0" applyFill="1" applyBorder="1"/>
    <xf numFmtId="0" fontId="4" fillId="4" borderId="1" xfId="0" applyFont="1" applyFill="1" applyBorder="1"/>
    <xf numFmtId="0" fontId="0" fillId="5" borderId="1" xfId="0" applyFill="1" applyBorder="1"/>
    <xf numFmtId="0" fontId="4" fillId="5" borderId="1" xfId="0" applyFont="1" applyFill="1" applyBorder="1"/>
    <xf numFmtId="0" fontId="0" fillId="6" borderId="1" xfId="0" applyFill="1" applyBorder="1"/>
    <xf numFmtId="0" fontId="4" fillId="6" borderId="1" xfId="0" applyFont="1" applyFill="1" applyBorder="1"/>
    <xf numFmtId="0" fontId="5" fillId="6" borderId="1" xfId="0" applyFont="1" applyFill="1" applyBorder="1"/>
    <xf numFmtId="0" fontId="3" fillId="6" borderId="1" xfId="0" applyFont="1" applyFill="1" applyBorder="1"/>
    <xf numFmtId="0" fontId="0" fillId="6" borderId="1" xfId="0" applyFill="1" applyBorder="1" applyAlignment="1">
      <alignment wrapText="1"/>
    </xf>
    <xf numFmtId="9" fontId="4" fillId="6" borderId="1" xfId="0" applyNumberFormat="1" applyFont="1" applyFill="1" applyBorder="1"/>
    <xf numFmtId="0" fontId="0" fillId="7" borderId="1" xfId="0" applyFill="1" applyBorder="1" applyAlignment="1">
      <alignment wrapText="1"/>
    </xf>
    <xf numFmtId="1" fontId="4" fillId="7" borderId="1" xfId="0" applyNumberFormat="1" applyFont="1" applyFill="1" applyBorder="1"/>
    <xf numFmtId="0" fontId="0" fillId="8" borderId="1" xfId="0" applyFill="1" applyBorder="1" applyAlignment="1">
      <alignment wrapText="1"/>
    </xf>
    <xf numFmtId="1" fontId="4" fillId="8" borderId="1" xfId="0" applyNumberFormat="1" applyFont="1" applyFill="1" applyBorder="1"/>
    <xf numFmtId="0" fontId="7" fillId="3" borderId="0" xfId="0" applyFont="1" applyFill="1"/>
    <xf numFmtId="0" fontId="0" fillId="8" borderId="0" xfId="0" applyFill="1" applyAlignment="1">
      <alignment wrapText="1"/>
    </xf>
    <xf numFmtId="0" fontId="0" fillId="8" borderId="4" xfId="0" applyFill="1" applyBorder="1" applyAlignment="1">
      <alignment wrapText="1"/>
    </xf>
    <xf numFmtId="1" fontId="4" fillId="8" borderId="4" xfId="0" applyNumberFormat="1" applyFont="1" applyFill="1" applyBorder="1"/>
    <xf numFmtId="0" fontId="8" fillId="2" borderId="1" xfId="0" applyFont="1" applyFill="1" applyBorder="1"/>
    <xf numFmtId="0" fontId="9" fillId="0" borderId="1" xfId="0" applyFont="1" applyBorder="1"/>
    <xf numFmtId="0" fontId="2" fillId="8" borderId="0" xfId="0" applyFont="1" applyFill="1" applyAlignment="1">
      <alignment wrapText="1"/>
    </xf>
    <xf numFmtId="0" fontId="10" fillId="0" borderId="1" xfId="0" applyFont="1" applyBorder="1"/>
    <xf numFmtId="2" fontId="7" fillId="3" borderId="5" xfId="0" applyNumberFormat="1" applyFont="1" applyFill="1" applyBorder="1"/>
    <xf numFmtId="2" fontId="7" fillId="3" borderId="0" xfId="0" applyNumberFormat="1" applyFont="1" applyFill="1"/>
    <xf numFmtId="2" fontId="0" fillId="0" borderId="0" xfId="0" applyNumberFormat="1"/>
    <xf numFmtId="1" fontId="4" fillId="6" borderId="1" xfId="0" applyNumberFormat="1" applyFont="1" applyFill="1" applyBorder="1"/>
    <xf numFmtId="0" fontId="9" fillId="6" borderId="1" xfId="0" applyFont="1" applyFill="1" applyBorder="1"/>
    <xf numFmtId="0" fontId="10" fillId="6" borderId="1" xfId="0" applyFont="1" applyFill="1" applyBorder="1"/>
    <xf numFmtId="1" fontId="10" fillId="6" borderId="1" xfId="0" applyNumberFormat="1" applyFont="1" applyFill="1" applyBorder="1"/>
    <xf numFmtId="0" fontId="10" fillId="3" borderId="1" xfId="0" applyFont="1" applyFill="1" applyBorder="1"/>
    <xf numFmtId="2" fontId="9" fillId="0" borderId="1" xfId="0" applyNumberFormat="1" applyFont="1" applyBorder="1"/>
    <xf numFmtId="2" fontId="10" fillId="6" borderId="1" xfId="0" applyNumberFormat="1" applyFont="1" applyFill="1" applyBorder="1"/>
    <xf numFmtId="1" fontId="11" fillId="6" borderId="1" xfId="0" applyNumberFormat="1" applyFont="1" applyFill="1" applyBorder="1"/>
    <xf numFmtId="1" fontId="4" fillId="3" borderId="1" xfId="0" applyNumberFormat="1" applyFont="1" applyFill="1" applyBorder="1"/>
    <xf numFmtId="1" fontId="11" fillId="3" borderId="1" xfId="0" applyNumberFormat="1" applyFont="1" applyFill="1" applyBorder="1"/>
    <xf numFmtId="0" fontId="4" fillId="3" borderId="1" xfId="0" applyFont="1" applyFill="1" applyBorder="1"/>
    <xf numFmtId="0" fontId="4" fillId="8" borderId="1" xfId="0" applyFont="1" applyFill="1" applyBorder="1"/>
    <xf numFmtId="0" fontId="4" fillId="9" borderId="1" xfId="0" applyFont="1" applyFill="1" applyBorder="1"/>
    <xf numFmtId="0" fontId="6" fillId="3" borderId="1" xfId="0" applyFont="1" applyFill="1" applyBorder="1"/>
    <xf numFmtId="0" fontId="11" fillId="3" borderId="1" xfId="0" applyFont="1" applyFill="1" applyBorder="1"/>
    <xf numFmtId="1" fontId="4" fillId="4" borderId="1" xfId="0" applyNumberFormat="1" applyFont="1" applyFill="1" applyBorder="1"/>
    <xf numFmtId="0" fontId="11" fillId="4" borderId="1" xfId="0" applyFont="1" applyFill="1" applyBorder="1"/>
    <xf numFmtId="1" fontId="4" fillId="5" borderId="1" xfId="0" applyNumberFormat="1" applyFont="1" applyFill="1" applyBorder="1"/>
    <xf numFmtId="0" fontId="11" fillId="5" borderId="1" xfId="0" applyFont="1" applyFill="1" applyBorder="1"/>
    <xf numFmtId="0" fontId="11" fillId="6" borderId="1" xfId="0" applyFont="1" applyFill="1" applyBorder="1"/>
    <xf numFmtId="0" fontId="4" fillId="7" borderId="1" xfId="0" applyFont="1" applyFill="1" applyBorder="1"/>
    <xf numFmtId="1" fontId="11" fillId="7" borderId="1" xfId="0" applyNumberFormat="1" applyFont="1" applyFill="1" applyBorder="1"/>
    <xf numFmtId="0" fontId="11" fillId="7" borderId="1" xfId="0" applyFont="1" applyFill="1" applyBorder="1"/>
    <xf numFmtId="1" fontId="11" fillId="8" borderId="1" xfId="0" applyNumberFormat="1" applyFont="1" applyFill="1" applyBorder="1"/>
    <xf numFmtId="0" fontId="11" fillId="8" borderId="1" xfId="0" applyFont="1" applyFill="1" applyBorder="1"/>
    <xf numFmtId="0" fontId="4" fillId="8" borderId="4" xfId="0" applyFont="1" applyFill="1" applyBorder="1"/>
    <xf numFmtId="0" fontId="11" fillId="8" borderId="4" xfId="0" applyFont="1" applyFill="1" applyBorder="1"/>
    <xf numFmtId="0" fontId="0" fillId="0" borderId="6" xfId="0" applyBorder="1"/>
    <xf numFmtId="49" fontId="3" fillId="2" borderId="0" xfId="0" applyNumberFormat="1" applyFont="1" applyFill="1"/>
    <xf numFmtId="1" fontId="9" fillId="6" borderId="1" xfId="0" applyNumberFormat="1" applyFont="1" applyFill="1" applyBorder="1"/>
    <xf numFmtId="1" fontId="9" fillId="0" borderId="1" xfId="0" applyNumberFormat="1" applyFont="1" applyBorder="1"/>
    <xf numFmtId="1" fontId="0" fillId="0" borderId="1" xfId="0" applyNumberFormat="1" applyBorder="1"/>
    <xf numFmtId="0" fontId="2" fillId="0" borderId="0" xfId="0" applyFont="1"/>
    <xf numFmtId="0" fontId="13" fillId="10" borderId="1" xfId="0" applyFont="1" applyFill="1" applyBorder="1"/>
    <xf numFmtId="0" fontId="0" fillId="0" borderId="3" xfId="0" applyBorder="1"/>
    <xf numFmtId="0" fontId="12" fillId="0" borderId="11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2" fontId="9" fillId="0" borderId="1" xfId="0" applyNumberFormat="1" applyFont="1" applyFill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06DC1-F2E7-4E83-8FFD-46710C4A8716}">
  <dimension ref="A1:BAV59"/>
  <sheetViews>
    <sheetView tabSelected="1" workbookViewId="0">
      <selection activeCell="V22" sqref="V22"/>
    </sheetView>
  </sheetViews>
  <sheetFormatPr defaultRowHeight="15" x14ac:dyDescent="0.25"/>
  <cols>
    <col min="1" max="1" width="24.5703125" customWidth="1"/>
    <col min="2" max="2" width="11.28515625" bestFit="1" customWidth="1"/>
    <col min="4" max="4" width="16.5703125" customWidth="1"/>
    <col min="5" max="5" width="10.5703125" customWidth="1"/>
    <col min="6" max="6" width="14.85546875" customWidth="1"/>
    <col min="7" max="7" width="9.85546875" customWidth="1"/>
    <col min="8" max="8" width="15" customWidth="1"/>
    <col min="9" max="9" width="9.85546875" customWidth="1"/>
    <col min="10" max="10" width="16.5703125" customWidth="1"/>
    <col min="11" max="11" width="10.42578125" customWidth="1"/>
    <col min="12" max="12" width="16.140625" customWidth="1"/>
    <col min="13" max="13" width="10.7109375" customWidth="1"/>
    <col min="14" max="14" width="15.42578125" customWidth="1"/>
    <col min="15" max="15" width="10.42578125" customWidth="1"/>
    <col min="16" max="16" width="15.140625" customWidth="1"/>
    <col min="17" max="17" width="17.42578125" customWidth="1"/>
    <col min="18" max="18" width="27.42578125" customWidth="1"/>
    <col min="20" max="20" width="10.5703125" bestFit="1" customWidth="1"/>
  </cols>
  <sheetData>
    <row r="1" spans="1:21" ht="15.75" thickBot="1" x14ac:dyDescent="0.3"/>
    <row r="2" spans="1:21" ht="19.5" thickBot="1" x14ac:dyDescent="0.35">
      <c r="A2" s="66"/>
      <c r="B2" s="62"/>
      <c r="F2" s="69" t="s">
        <v>30</v>
      </c>
      <c r="G2" s="70"/>
      <c r="H2" s="70"/>
      <c r="I2" s="70"/>
      <c r="J2" s="70"/>
      <c r="K2" s="70"/>
      <c r="L2" s="70"/>
      <c r="M2" s="70"/>
      <c r="N2" s="71"/>
    </row>
    <row r="3" spans="1:21" ht="51.75" customHeight="1" x14ac:dyDescent="0.4">
      <c r="A3" s="67" t="s">
        <v>41</v>
      </c>
      <c r="B3" s="78" t="s">
        <v>31</v>
      </c>
      <c r="C3" s="72" t="s">
        <v>36</v>
      </c>
      <c r="D3" s="73"/>
      <c r="E3" s="72" t="s">
        <v>38</v>
      </c>
      <c r="F3" s="75"/>
      <c r="G3" s="74" t="s">
        <v>40</v>
      </c>
      <c r="H3" s="75"/>
      <c r="I3" s="74" t="s">
        <v>39</v>
      </c>
      <c r="J3" s="75"/>
      <c r="K3" s="76" t="s">
        <v>37</v>
      </c>
      <c r="L3" s="77"/>
      <c r="M3" s="74" t="s">
        <v>29</v>
      </c>
      <c r="N3" s="75"/>
      <c r="O3" s="72" t="s">
        <v>42</v>
      </c>
      <c r="P3" s="73"/>
      <c r="Q3" s="1" t="s">
        <v>0</v>
      </c>
      <c r="R3" s="1"/>
    </row>
    <row r="4" spans="1:21" x14ac:dyDescent="0.25">
      <c r="A4" s="1"/>
      <c r="B4" s="2"/>
      <c r="C4" s="1" t="s">
        <v>1</v>
      </c>
      <c r="D4" s="1" t="s">
        <v>2</v>
      </c>
      <c r="E4" s="1" t="s">
        <v>1</v>
      </c>
      <c r="F4" s="1" t="s">
        <v>2</v>
      </c>
      <c r="G4" s="1" t="s">
        <v>1</v>
      </c>
      <c r="H4" s="1" t="s">
        <v>2</v>
      </c>
      <c r="I4" s="1" t="s">
        <v>1</v>
      </c>
      <c r="J4" s="1" t="s">
        <v>2</v>
      </c>
      <c r="K4" s="1" t="s">
        <v>1</v>
      </c>
      <c r="L4" s="1" t="s">
        <v>2</v>
      </c>
      <c r="M4" s="1" t="s">
        <v>1</v>
      </c>
      <c r="N4" s="1" t="s">
        <v>2</v>
      </c>
      <c r="O4" s="1" t="s">
        <v>1</v>
      </c>
      <c r="P4" s="1" t="s">
        <v>2</v>
      </c>
      <c r="Q4" s="1" t="s">
        <v>1</v>
      </c>
      <c r="R4" s="1" t="s">
        <v>2</v>
      </c>
    </row>
    <row r="5" spans="1:21" x14ac:dyDescent="0.25">
      <c r="A5" s="3" t="s">
        <v>3</v>
      </c>
      <c r="B5" s="4">
        <v>44500</v>
      </c>
      <c r="C5" s="44">
        <v>1</v>
      </c>
      <c r="D5" s="42">
        <f>+C5*B5</f>
        <v>44500</v>
      </c>
      <c r="E5" s="44">
        <v>1</v>
      </c>
      <c r="F5" s="44">
        <f>+B5</f>
        <v>44500</v>
      </c>
      <c r="G5" s="44">
        <v>1</v>
      </c>
      <c r="H5" s="44">
        <f>+B5</f>
        <v>44500</v>
      </c>
      <c r="I5" s="44">
        <v>1</v>
      </c>
      <c r="J5" s="44">
        <v>44500</v>
      </c>
      <c r="K5" s="44">
        <v>1</v>
      </c>
      <c r="L5" s="42">
        <v>29100</v>
      </c>
      <c r="M5" s="44"/>
      <c r="N5" s="44"/>
      <c r="O5" s="44"/>
      <c r="P5" s="44"/>
      <c r="Q5" s="48">
        <f>+G5+E5+C5</f>
        <v>3</v>
      </c>
      <c r="R5" s="48">
        <f t="shared" ref="R5:R12" si="0">+P5+N5+L5+J5+H5+F5+D5</f>
        <v>207100</v>
      </c>
      <c r="U5" s="33"/>
    </row>
    <row r="6" spans="1:21" x14ac:dyDescent="0.25">
      <c r="A6" s="3" t="s">
        <v>4</v>
      </c>
      <c r="B6" s="4">
        <v>9438</v>
      </c>
      <c r="C6" s="44">
        <v>11</v>
      </c>
      <c r="D6" s="42">
        <f>+C6*B6</f>
        <v>103818</v>
      </c>
      <c r="E6" s="44">
        <v>7</v>
      </c>
      <c r="F6" s="44">
        <f>+E6*B6</f>
        <v>66066</v>
      </c>
      <c r="G6" s="44">
        <v>4</v>
      </c>
      <c r="H6" s="44">
        <f>+G6*B6</f>
        <v>37752</v>
      </c>
      <c r="I6" s="44">
        <v>6</v>
      </c>
      <c r="J6" s="44">
        <f>6*12561</f>
        <v>75366</v>
      </c>
      <c r="K6" s="44">
        <v>8</v>
      </c>
      <c r="L6" s="42">
        <f>+K6*6791</f>
        <v>54328</v>
      </c>
      <c r="M6" s="44"/>
      <c r="N6" s="44"/>
      <c r="O6" s="44"/>
      <c r="P6" s="44"/>
      <c r="Q6" s="48">
        <f>+G6+E6+C6</f>
        <v>22</v>
      </c>
      <c r="R6" s="48">
        <f t="shared" si="0"/>
        <v>337330</v>
      </c>
      <c r="U6" s="33"/>
    </row>
    <row r="7" spans="1:21" x14ac:dyDescent="0.25">
      <c r="A7" s="3" t="s">
        <v>5</v>
      </c>
      <c r="B7" s="4">
        <v>1859</v>
      </c>
      <c r="C7" s="45">
        <v>198</v>
      </c>
      <c r="D7" s="42">
        <f>+C7*B7</f>
        <v>368082</v>
      </c>
      <c r="E7" s="45">
        <v>62</v>
      </c>
      <c r="F7" s="44">
        <f>+E7*B7</f>
        <v>115258</v>
      </c>
      <c r="G7" s="46">
        <v>21</v>
      </c>
      <c r="H7" s="44">
        <f>+G7*B7</f>
        <v>39039</v>
      </c>
      <c r="I7" s="46">
        <f>75+5</f>
        <v>80</v>
      </c>
      <c r="J7" s="44">
        <f>75*2463+5*2244</f>
        <v>195945</v>
      </c>
      <c r="K7" s="44">
        <f>11+39+106</f>
        <v>156</v>
      </c>
      <c r="L7" s="42">
        <f>11*1490+2653*39+106*2858</f>
        <v>422805</v>
      </c>
      <c r="M7" s="44"/>
      <c r="N7" s="44"/>
      <c r="O7" s="44"/>
      <c r="P7" s="44"/>
      <c r="Q7" s="48">
        <f>+G7+E7+C7</f>
        <v>281</v>
      </c>
      <c r="R7" s="48">
        <f t="shared" si="0"/>
        <v>1141129</v>
      </c>
      <c r="U7" s="33"/>
    </row>
    <row r="8" spans="1:21" ht="15.75" x14ac:dyDescent="0.25">
      <c r="A8" s="5" t="s">
        <v>6</v>
      </c>
      <c r="B8" s="6"/>
      <c r="C8" s="47"/>
      <c r="D8" s="43">
        <f>SUM(D5:D7)</f>
        <v>516400</v>
      </c>
      <c r="E8" s="47"/>
      <c r="F8" s="48">
        <f>SUM(F5:F7)</f>
        <v>225824</v>
      </c>
      <c r="G8" s="47"/>
      <c r="H8" s="48">
        <f>SUM(H5:H7)</f>
        <v>121291</v>
      </c>
      <c r="I8" s="48"/>
      <c r="J8" s="48">
        <f>SUM(J5:J7)</f>
        <v>315811</v>
      </c>
      <c r="K8" s="48"/>
      <c r="L8" s="43">
        <f>SUM(L5:L7)</f>
        <v>506233</v>
      </c>
      <c r="M8" s="48"/>
      <c r="N8" s="48"/>
      <c r="O8" s="48"/>
      <c r="P8" s="48"/>
      <c r="Q8" s="48"/>
      <c r="R8" s="48">
        <f t="shared" si="0"/>
        <v>1685559</v>
      </c>
      <c r="U8" s="33"/>
    </row>
    <row r="9" spans="1:21" ht="30" x14ac:dyDescent="0.25">
      <c r="A9" s="7" t="s">
        <v>17</v>
      </c>
      <c r="B9" s="8">
        <v>0.12</v>
      </c>
      <c r="C9" s="44"/>
      <c r="D9" s="43">
        <v>61968</v>
      </c>
      <c r="E9" s="44"/>
      <c r="F9" s="43">
        <v>27099</v>
      </c>
      <c r="G9" s="44"/>
      <c r="H9" s="48">
        <v>14555</v>
      </c>
      <c r="I9" s="43"/>
      <c r="J9" s="43">
        <v>37897</v>
      </c>
      <c r="K9" s="48"/>
      <c r="L9" s="43">
        <v>60748</v>
      </c>
      <c r="M9" s="48"/>
      <c r="N9" s="48"/>
      <c r="O9" s="48"/>
      <c r="P9" s="48"/>
      <c r="Q9" s="48"/>
      <c r="R9" s="48">
        <f>+P9+N9+L9+J9+H9+F9+D9</f>
        <v>202267</v>
      </c>
      <c r="U9" s="33"/>
    </row>
    <row r="10" spans="1:21" x14ac:dyDescent="0.25">
      <c r="A10" s="9" t="s">
        <v>7</v>
      </c>
      <c r="B10" s="10">
        <v>3868</v>
      </c>
      <c r="C10" s="10">
        <v>14</v>
      </c>
      <c r="D10" s="49">
        <f t="shared" ref="D10:D15" si="1">+C10*B10</f>
        <v>54152</v>
      </c>
      <c r="E10" s="10"/>
      <c r="F10" s="50"/>
      <c r="G10" s="10"/>
      <c r="H10" s="50">
        <f t="shared" ref="H10:H14" si="2">+G10*B10</f>
        <v>0</v>
      </c>
      <c r="I10" s="50"/>
      <c r="J10" s="50">
        <f>+I10*B10</f>
        <v>0</v>
      </c>
      <c r="K10" s="50">
        <v>10</v>
      </c>
      <c r="L10" s="50">
        <f>10*B10</f>
        <v>38680</v>
      </c>
      <c r="M10" s="50"/>
      <c r="N10" s="50"/>
      <c r="O10" s="50">
        <v>11</v>
      </c>
      <c r="P10" s="50">
        <f>+O10*B10</f>
        <v>42548</v>
      </c>
      <c r="Q10" s="50">
        <f>+O10+M10+K10+I10+G10+E10+C10</f>
        <v>35</v>
      </c>
      <c r="R10" s="50">
        <f t="shared" si="0"/>
        <v>135380</v>
      </c>
      <c r="U10" s="33"/>
    </row>
    <row r="11" spans="1:21" x14ac:dyDescent="0.25">
      <c r="A11" s="9" t="s">
        <v>8</v>
      </c>
      <c r="B11" s="10">
        <v>516</v>
      </c>
      <c r="C11" s="10">
        <v>14</v>
      </c>
      <c r="D11" s="49">
        <f t="shared" si="1"/>
        <v>7224</v>
      </c>
      <c r="E11" s="10">
        <v>1</v>
      </c>
      <c r="F11" s="50">
        <f>+E11*B11</f>
        <v>516</v>
      </c>
      <c r="G11" s="10">
        <v>5</v>
      </c>
      <c r="H11" s="50">
        <f>+G11*B11</f>
        <v>2580</v>
      </c>
      <c r="I11" s="10">
        <v>5</v>
      </c>
      <c r="J11" s="50">
        <f>+I11*B11</f>
        <v>2580</v>
      </c>
      <c r="K11" s="10">
        <v>10</v>
      </c>
      <c r="L11" s="50">
        <f>10*B11</f>
        <v>5160</v>
      </c>
      <c r="M11" s="50"/>
      <c r="N11" s="50"/>
      <c r="O11" s="50"/>
      <c r="P11" s="50">
        <f>+O11*B11</f>
        <v>0</v>
      </c>
      <c r="Q11" s="50">
        <f>+O11+M11+K11+I11+G11+E11+C11</f>
        <v>35</v>
      </c>
      <c r="R11" s="50">
        <f>+P11+N11+L11+J11+H11+F11+D11</f>
        <v>18060</v>
      </c>
      <c r="U11" s="33"/>
    </row>
    <row r="12" spans="1:21" x14ac:dyDescent="0.25">
      <c r="A12" s="11" t="s">
        <v>9</v>
      </c>
      <c r="B12" s="12">
        <v>106</v>
      </c>
      <c r="C12" s="12">
        <v>117</v>
      </c>
      <c r="D12" s="51">
        <f>+C12*B12</f>
        <v>12402</v>
      </c>
      <c r="E12" s="12">
        <v>33</v>
      </c>
      <c r="F12" s="52">
        <f>+E12*B12</f>
        <v>3498</v>
      </c>
      <c r="G12" s="12">
        <v>8</v>
      </c>
      <c r="H12" s="52">
        <f>+G12*B12</f>
        <v>848</v>
      </c>
      <c r="I12" s="52"/>
      <c r="J12" s="52"/>
      <c r="K12" s="12">
        <v>106</v>
      </c>
      <c r="L12" s="52">
        <f>+K12*B12</f>
        <v>11236</v>
      </c>
      <c r="M12" s="52"/>
      <c r="N12" s="52"/>
      <c r="O12" s="52"/>
      <c r="P12" s="52"/>
      <c r="Q12" s="52">
        <f>+G12+E12+C12+K12</f>
        <v>264</v>
      </c>
      <c r="R12" s="52">
        <f t="shared" si="0"/>
        <v>27984</v>
      </c>
      <c r="U12" s="33"/>
    </row>
    <row r="13" spans="1:21" x14ac:dyDescent="0.25">
      <c r="A13" s="11" t="s">
        <v>10</v>
      </c>
      <c r="B13" s="12">
        <v>18</v>
      </c>
      <c r="C13" s="12">
        <v>198</v>
      </c>
      <c r="D13" s="51">
        <f>+C13*B13</f>
        <v>3564</v>
      </c>
      <c r="E13" s="12">
        <v>62</v>
      </c>
      <c r="F13" s="52">
        <f>+E13*B13</f>
        <v>1116</v>
      </c>
      <c r="G13" s="12">
        <v>21</v>
      </c>
      <c r="H13" s="52">
        <f>+G13*B13</f>
        <v>378</v>
      </c>
      <c r="I13" s="12">
        <v>80</v>
      </c>
      <c r="J13" s="52">
        <f>+I13*B13</f>
        <v>1440</v>
      </c>
      <c r="K13" s="52"/>
      <c r="L13" s="52"/>
      <c r="M13" s="52"/>
      <c r="N13" s="52"/>
      <c r="O13" s="52"/>
      <c r="P13" s="52"/>
      <c r="Q13" s="52">
        <f>+G13+E13+C13+I13</f>
        <v>361</v>
      </c>
      <c r="R13" s="52">
        <f>+H13+F13+D13+J13</f>
        <v>6498</v>
      </c>
      <c r="U13" s="33"/>
    </row>
    <row r="14" spans="1:21" x14ac:dyDescent="0.25">
      <c r="A14" s="13" t="s">
        <v>11</v>
      </c>
      <c r="B14" s="14">
        <v>2118</v>
      </c>
      <c r="C14" s="14">
        <v>6</v>
      </c>
      <c r="D14" s="34">
        <f>+C14*B14</f>
        <v>12708</v>
      </c>
      <c r="E14" s="14">
        <v>3</v>
      </c>
      <c r="F14" s="14">
        <f>+E14*B14</f>
        <v>6354</v>
      </c>
      <c r="G14" s="14">
        <v>1</v>
      </c>
      <c r="H14" s="14">
        <f t="shared" si="2"/>
        <v>2118</v>
      </c>
      <c r="I14" s="14"/>
      <c r="J14" s="14"/>
      <c r="K14" s="14"/>
      <c r="L14" s="14"/>
      <c r="M14" s="14"/>
      <c r="N14" s="14"/>
      <c r="O14" s="14"/>
      <c r="P14" s="14"/>
      <c r="Q14" s="14">
        <f>+G14+E14+C14</f>
        <v>10</v>
      </c>
      <c r="R14" s="14">
        <f>+H14+F14+D14</f>
        <v>21180</v>
      </c>
      <c r="U14" s="33"/>
    </row>
    <row r="15" spans="1:21" x14ac:dyDescent="0.25">
      <c r="A15" s="13" t="s">
        <v>12</v>
      </c>
      <c r="B15" s="14">
        <v>852</v>
      </c>
      <c r="C15" s="14">
        <v>150</v>
      </c>
      <c r="D15" s="34">
        <f t="shared" si="1"/>
        <v>127800</v>
      </c>
      <c r="E15" s="14">
        <v>59</v>
      </c>
      <c r="F15" s="14">
        <f>+E15*B15</f>
        <v>50268</v>
      </c>
      <c r="G15" s="14">
        <v>21</v>
      </c>
      <c r="H15" s="14">
        <f>+G15*B15</f>
        <v>17892</v>
      </c>
      <c r="I15" s="14"/>
      <c r="J15" s="14"/>
      <c r="K15" s="14"/>
      <c r="L15" s="14"/>
      <c r="M15" s="14"/>
      <c r="N15" s="14"/>
      <c r="O15" s="14"/>
      <c r="P15" s="14"/>
      <c r="Q15" s="14">
        <f>+G15+E15+C15</f>
        <v>230</v>
      </c>
      <c r="R15" s="14">
        <f>+H15+F15+D15</f>
        <v>195960</v>
      </c>
      <c r="U15" s="33"/>
    </row>
    <row r="16" spans="1:21" ht="15.75" x14ac:dyDescent="0.25">
      <c r="A16" s="15" t="s">
        <v>13</v>
      </c>
      <c r="B16" s="16"/>
      <c r="C16" s="16"/>
      <c r="D16" s="41">
        <f>SUM(D14:D15)</f>
        <v>140508</v>
      </c>
      <c r="E16" s="16"/>
      <c r="F16" s="53">
        <f>SUM(F14:F15)</f>
        <v>56622</v>
      </c>
      <c r="G16" s="16"/>
      <c r="H16" s="53">
        <f>SUM(H14:H15)</f>
        <v>20010</v>
      </c>
      <c r="I16" s="53"/>
      <c r="J16" s="53"/>
      <c r="K16" s="53"/>
      <c r="L16" s="53"/>
      <c r="M16" s="53"/>
      <c r="N16" s="53"/>
      <c r="O16" s="53"/>
      <c r="P16" s="53"/>
      <c r="Q16" s="14"/>
      <c r="R16" s="14">
        <f>+H16+F16+D16</f>
        <v>217140</v>
      </c>
      <c r="U16" s="33"/>
    </row>
    <row r="17" spans="1:1400" ht="30" x14ac:dyDescent="0.25">
      <c r="A17" s="17" t="s">
        <v>17</v>
      </c>
      <c r="B17" s="18">
        <v>0.12</v>
      </c>
      <c r="C17" s="14"/>
      <c r="D17" s="41">
        <v>16861</v>
      </c>
      <c r="E17" s="14"/>
      <c r="F17" s="53">
        <v>6795</v>
      </c>
      <c r="G17" s="14"/>
      <c r="H17" s="53">
        <v>2401</v>
      </c>
      <c r="I17" s="53"/>
      <c r="J17" s="53"/>
      <c r="K17" s="53"/>
      <c r="L17" s="53"/>
      <c r="M17" s="53"/>
      <c r="N17" s="53"/>
      <c r="O17" s="53"/>
      <c r="P17" s="53"/>
      <c r="Q17" s="14"/>
      <c r="R17" s="14">
        <f>+H17+F17+D17</f>
        <v>26057</v>
      </c>
      <c r="U17" s="33"/>
    </row>
    <row r="18" spans="1:1400" ht="30" x14ac:dyDescent="0.25">
      <c r="A18" s="19" t="s">
        <v>14</v>
      </c>
      <c r="B18" s="20">
        <v>1435</v>
      </c>
      <c r="C18" s="54">
        <v>1</v>
      </c>
      <c r="D18" s="55">
        <f>+C18*B18</f>
        <v>1435</v>
      </c>
      <c r="E18" s="54">
        <v>1</v>
      </c>
      <c r="F18" s="56">
        <f>+E18*B18</f>
        <v>1435</v>
      </c>
      <c r="G18" s="54">
        <v>1</v>
      </c>
      <c r="H18" s="56">
        <f>+G18*B18</f>
        <v>1435</v>
      </c>
      <c r="I18" s="54">
        <v>1</v>
      </c>
      <c r="J18" s="56">
        <f>+I18*B18</f>
        <v>1435</v>
      </c>
      <c r="K18" s="56"/>
      <c r="L18" s="56"/>
      <c r="M18" s="56"/>
      <c r="N18" s="56"/>
      <c r="O18" s="56"/>
      <c r="P18" s="56"/>
      <c r="Q18" s="56">
        <f>+G18+E18+C18+I18</f>
        <v>4</v>
      </c>
      <c r="R18" s="56">
        <f>+H18+F18+D18+J18</f>
        <v>5740</v>
      </c>
      <c r="U18" s="33"/>
    </row>
    <row r="19" spans="1:1400" x14ac:dyDescent="0.25">
      <c r="A19" s="19" t="s">
        <v>25</v>
      </c>
      <c r="B19" s="20">
        <v>24</v>
      </c>
      <c r="C19" s="54">
        <v>198</v>
      </c>
      <c r="D19" s="55">
        <f>+C19*B19</f>
        <v>4752</v>
      </c>
      <c r="E19" s="54">
        <v>62</v>
      </c>
      <c r="F19" s="55">
        <f>+E19*B19</f>
        <v>1488</v>
      </c>
      <c r="G19" s="54">
        <v>21</v>
      </c>
      <c r="H19" s="56">
        <f>+G19*B19</f>
        <v>504</v>
      </c>
      <c r="I19" s="54">
        <v>80</v>
      </c>
      <c r="J19" s="55">
        <f>+I19*B19</f>
        <v>1920</v>
      </c>
      <c r="K19" s="56"/>
      <c r="L19" s="56"/>
      <c r="M19" s="56"/>
      <c r="N19" s="56"/>
      <c r="O19" s="55"/>
      <c r="P19" s="56"/>
      <c r="Q19" s="56">
        <f>+G19+E19+C19+I19</f>
        <v>361</v>
      </c>
      <c r="R19" s="56">
        <f>+J19+H19+F19+D19</f>
        <v>8664</v>
      </c>
      <c r="U19" s="33"/>
    </row>
    <row r="20" spans="1:1400" ht="30" x14ac:dyDescent="0.25">
      <c r="A20" s="21" t="s">
        <v>15</v>
      </c>
      <c r="B20" s="22">
        <v>590</v>
      </c>
      <c r="C20" s="45"/>
      <c r="D20" s="57">
        <f>+C20*B20</f>
        <v>0</v>
      </c>
      <c r="E20" s="45"/>
      <c r="F20" s="58"/>
      <c r="G20" s="58"/>
      <c r="H20" s="58"/>
      <c r="I20" s="45">
        <v>32</v>
      </c>
      <c r="J20" s="58">
        <f>+I20*B20</f>
        <v>18880</v>
      </c>
      <c r="K20" s="58"/>
      <c r="L20" s="58"/>
      <c r="M20" s="58"/>
      <c r="N20" s="58"/>
      <c r="O20" s="58"/>
      <c r="P20" s="58"/>
      <c r="Q20" s="58">
        <f>+K20+I20+G20+E20+C20</f>
        <v>32</v>
      </c>
      <c r="R20" s="58">
        <f>+L20+J20+H20+F20+D20</f>
        <v>18880</v>
      </c>
      <c r="U20" s="33"/>
    </row>
    <row r="21" spans="1:1400" x14ac:dyDescent="0.25">
      <c r="A21" s="25" t="s">
        <v>26</v>
      </c>
      <c r="B21" s="26">
        <v>5224</v>
      </c>
      <c r="C21" s="59"/>
      <c r="D21" s="60">
        <f>+C21*B21</f>
        <v>0</v>
      </c>
      <c r="E21" s="59">
        <v>1</v>
      </c>
      <c r="F21" s="60">
        <f>1*5224</f>
        <v>5224</v>
      </c>
      <c r="G21" s="60" t="s">
        <v>32</v>
      </c>
      <c r="H21" s="60">
        <f>2*5224+1*11</f>
        <v>10459</v>
      </c>
      <c r="I21" s="59">
        <v>1</v>
      </c>
      <c r="J21" s="60">
        <f>+I21*B21</f>
        <v>5224</v>
      </c>
      <c r="K21" s="60"/>
      <c r="L21" s="60"/>
      <c r="M21" s="60"/>
      <c r="N21" s="60"/>
      <c r="O21" s="60"/>
      <c r="P21" s="60"/>
      <c r="Q21" s="60" t="s">
        <v>34</v>
      </c>
      <c r="R21" s="60">
        <f>+D21+F21+H21+J21</f>
        <v>20907</v>
      </c>
      <c r="U21" s="33"/>
    </row>
    <row r="22" spans="1:1400" ht="30" x14ac:dyDescent="0.25">
      <c r="A22" s="25" t="s">
        <v>33</v>
      </c>
      <c r="B22" s="26"/>
      <c r="C22" s="59"/>
      <c r="D22" s="60"/>
      <c r="E22" s="59"/>
      <c r="F22" s="60"/>
      <c r="G22" s="59"/>
      <c r="H22" s="60"/>
      <c r="I22" s="59">
        <f>5+76+12+56</f>
        <v>149</v>
      </c>
      <c r="J22" s="60">
        <f>5*51+76*57+12*134+56*134</f>
        <v>13699</v>
      </c>
      <c r="K22" s="60"/>
      <c r="L22" s="60"/>
      <c r="M22" s="60"/>
      <c r="N22" s="60"/>
      <c r="O22" s="60"/>
      <c r="P22" s="60"/>
      <c r="Q22" s="58">
        <f>+O22+M22+K22+I22+G22+E22+C22</f>
        <v>149</v>
      </c>
      <c r="R22" s="58">
        <f>+P22+N22+L22+J22+H22+F22+D22</f>
        <v>13699</v>
      </c>
      <c r="U22" s="33"/>
    </row>
    <row r="23" spans="1:1400" ht="30" x14ac:dyDescent="0.25">
      <c r="A23" s="25" t="s">
        <v>27</v>
      </c>
      <c r="B23" s="26">
        <v>575</v>
      </c>
      <c r="C23" s="59"/>
      <c r="D23" s="60"/>
      <c r="E23" s="59"/>
      <c r="F23" s="60"/>
      <c r="G23" s="59"/>
      <c r="H23" s="60">
        <f>+G23*B23</f>
        <v>0</v>
      </c>
      <c r="I23" s="59"/>
      <c r="J23" s="60"/>
      <c r="K23" s="60">
        <v>156</v>
      </c>
      <c r="L23" s="60">
        <f>+K23*B23</f>
        <v>89700</v>
      </c>
      <c r="M23" s="60"/>
      <c r="N23" s="60"/>
      <c r="O23" s="60"/>
      <c r="P23" s="60"/>
      <c r="Q23" s="60"/>
      <c r="R23" s="60">
        <f>+P23+N23+L23+J23+H23+F23+D23</f>
        <v>89700</v>
      </c>
      <c r="U23" s="33"/>
    </row>
    <row r="24" spans="1:1400" ht="30" x14ac:dyDescent="0.25">
      <c r="A24" s="25" t="s">
        <v>28</v>
      </c>
      <c r="B24" s="26">
        <v>47</v>
      </c>
      <c r="C24" s="59"/>
      <c r="D24" s="60"/>
      <c r="E24" s="59"/>
      <c r="F24" s="60"/>
      <c r="G24" s="59"/>
      <c r="H24" s="60"/>
      <c r="I24" s="59">
        <v>80</v>
      </c>
      <c r="J24" s="60">
        <f>+I24*B24</f>
        <v>3760</v>
      </c>
      <c r="K24" s="60"/>
      <c r="L24" s="60"/>
      <c r="M24" s="60"/>
      <c r="N24" s="60"/>
      <c r="O24" s="60"/>
      <c r="P24" s="60"/>
      <c r="Q24" s="58"/>
      <c r="R24" s="58">
        <f>+P24+N24+L24+J24+H24+F24+D24</f>
        <v>3760</v>
      </c>
      <c r="U24" s="33"/>
    </row>
    <row r="25" spans="1:1400" s="1" customFormat="1" ht="30" x14ac:dyDescent="0.25">
      <c r="A25" s="21" t="s">
        <v>16</v>
      </c>
      <c r="B25" s="22"/>
      <c r="C25" s="45"/>
      <c r="D25" s="58"/>
      <c r="E25" s="45"/>
      <c r="F25" s="58"/>
      <c r="G25" s="45"/>
      <c r="H25" s="58"/>
      <c r="I25" s="45"/>
      <c r="J25" s="58"/>
      <c r="K25" s="58"/>
      <c r="L25" s="58"/>
      <c r="M25" s="58"/>
      <c r="N25" s="58">
        <v>35713</v>
      </c>
      <c r="O25" s="58"/>
      <c r="P25" s="58"/>
      <c r="Q25" s="60"/>
      <c r="R25" s="60">
        <f>+N25</f>
        <v>35713</v>
      </c>
      <c r="S25"/>
      <c r="T25"/>
      <c r="U25" s="33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1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1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1"/>
      <c r="DK25" s="61"/>
      <c r="DL25" s="61"/>
      <c r="DM25" s="61"/>
      <c r="DN25" s="61"/>
      <c r="DO25" s="61"/>
      <c r="DP25" s="61"/>
      <c r="DQ25" s="61"/>
      <c r="DR25" s="61"/>
      <c r="DS25" s="61"/>
      <c r="DT25" s="61"/>
      <c r="DU25" s="61"/>
      <c r="DV25" s="61"/>
      <c r="DW25" s="61"/>
      <c r="DX25" s="61"/>
      <c r="DY25" s="61"/>
      <c r="DZ25" s="61"/>
      <c r="EA25" s="61"/>
      <c r="EB25" s="61"/>
      <c r="EC25" s="61"/>
      <c r="ED25" s="61"/>
      <c r="EE25" s="61"/>
      <c r="EF25" s="61"/>
      <c r="EG25" s="61"/>
      <c r="EH25" s="61"/>
      <c r="EI25" s="61"/>
      <c r="EJ25" s="61"/>
      <c r="EK25" s="61"/>
      <c r="EL25" s="61"/>
      <c r="EM25" s="61"/>
      <c r="EN25" s="61"/>
      <c r="EO25" s="61"/>
      <c r="EP25" s="61"/>
      <c r="EQ25" s="61"/>
      <c r="ER25" s="61"/>
      <c r="ES25" s="61"/>
      <c r="ET25" s="61"/>
      <c r="EU25" s="61"/>
      <c r="EV25" s="61"/>
      <c r="EW25" s="61"/>
      <c r="EX25" s="61"/>
      <c r="EY25" s="61"/>
      <c r="EZ25" s="61"/>
      <c r="FA25" s="61"/>
      <c r="FB25" s="61"/>
      <c r="FC25" s="61"/>
      <c r="FD25" s="61"/>
      <c r="FE25" s="61"/>
      <c r="FF25" s="61"/>
      <c r="FG25" s="61"/>
      <c r="FH25" s="61"/>
      <c r="FI25" s="61"/>
      <c r="FJ25" s="61"/>
      <c r="FK25" s="61"/>
      <c r="FL25" s="61"/>
      <c r="FM25" s="61"/>
      <c r="FN25" s="61"/>
      <c r="FO25" s="61"/>
      <c r="FP25" s="61"/>
      <c r="FQ25" s="61"/>
      <c r="FR25" s="61"/>
      <c r="FS25" s="61"/>
      <c r="FT25" s="61"/>
      <c r="FU25" s="61"/>
      <c r="FV25" s="61"/>
      <c r="FW25" s="61"/>
      <c r="FX25" s="61"/>
      <c r="FY25" s="61"/>
      <c r="FZ25" s="61"/>
      <c r="GA25" s="61"/>
      <c r="GB25" s="61"/>
      <c r="GC25" s="61"/>
      <c r="GD25" s="61"/>
      <c r="GE25" s="61"/>
      <c r="GF25" s="61"/>
      <c r="GG25" s="61"/>
      <c r="GH25" s="61"/>
      <c r="GI25" s="61"/>
      <c r="GJ25" s="61"/>
      <c r="GK25" s="61"/>
      <c r="GL25" s="61"/>
      <c r="GM25" s="61"/>
      <c r="GN25" s="61"/>
      <c r="GO25" s="61"/>
      <c r="GP25" s="61"/>
      <c r="GQ25" s="61"/>
      <c r="GR25" s="61"/>
      <c r="GS25" s="61"/>
      <c r="GT25" s="61"/>
      <c r="GU25" s="61"/>
      <c r="GV25" s="61"/>
      <c r="GW25" s="61"/>
      <c r="GX25" s="61"/>
      <c r="GY25" s="61"/>
      <c r="GZ25" s="61"/>
      <c r="HA25" s="61"/>
      <c r="HB25" s="61"/>
      <c r="HC25" s="61"/>
      <c r="HD25" s="61"/>
      <c r="HE25" s="61"/>
      <c r="HF25" s="61"/>
      <c r="HG25" s="61"/>
      <c r="HH25" s="61"/>
      <c r="HI25" s="61"/>
      <c r="HJ25" s="61"/>
      <c r="HK25" s="61"/>
      <c r="HL25" s="61"/>
      <c r="HM25" s="61"/>
      <c r="HN25" s="61"/>
      <c r="HO25" s="61"/>
      <c r="HP25" s="61"/>
      <c r="HQ25" s="61"/>
      <c r="HR25" s="61"/>
      <c r="HS25" s="61"/>
      <c r="HT25" s="61"/>
      <c r="HU25" s="61"/>
      <c r="HV25" s="61"/>
      <c r="HW25" s="61"/>
      <c r="HX25" s="61"/>
      <c r="HY25" s="61"/>
      <c r="HZ25" s="61"/>
      <c r="IA25" s="61"/>
      <c r="IB25" s="61"/>
      <c r="IC25" s="61"/>
      <c r="ID25" s="61"/>
      <c r="IE25" s="61"/>
      <c r="IF25" s="61"/>
      <c r="IG25" s="61"/>
      <c r="IH25" s="61"/>
      <c r="II25" s="61"/>
      <c r="IJ25" s="61"/>
      <c r="IK25" s="61"/>
      <c r="IL25" s="61"/>
      <c r="IM25" s="61"/>
      <c r="IN25" s="61"/>
      <c r="IO25" s="61"/>
      <c r="IP25" s="61"/>
      <c r="IQ25" s="61"/>
      <c r="IR25" s="61"/>
      <c r="IS25" s="61"/>
      <c r="IT25" s="61"/>
      <c r="IU25" s="61"/>
      <c r="IV25" s="61"/>
      <c r="IW25" s="61"/>
      <c r="IX25" s="61"/>
      <c r="IY25" s="61"/>
      <c r="IZ25" s="61"/>
      <c r="JA25" s="61"/>
      <c r="JB25" s="61"/>
      <c r="JC25" s="61"/>
      <c r="JD25" s="61"/>
      <c r="JE25" s="61"/>
      <c r="JF25" s="61"/>
      <c r="JG25" s="61"/>
      <c r="JH25" s="61"/>
      <c r="JI25" s="61"/>
      <c r="JJ25" s="61"/>
      <c r="JK25" s="61"/>
      <c r="JL25" s="61"/>
      <c r="JM25" s="61"/>
      <c r="JN25" s="61"/>
      <c r="JO25" s="61"/>
      <c r="JP25" s="61"/>
      <c r="JQ25" s="61"/>
      <c r="JR25" s="61"/>
      <c r="JS25" s="61"/>
      <c r="JT25" s="61"/>
      <c r="JU25" s="61"/>
      <c r="JV25" s="61"/>
      <c r="JW25" s="61"/>
      <c r="JX25" s="61"/>
      <c r="JY25" s="61"/>
      <c r="JZ25" s="61"/>
      <c r="KA25" s="61"/>
      <c r="KB25" s="61"/>
      <c r="KC25" s="61"/>
      <c r="KD25" s="61"/>
      <c r="KE25" s="61"/>
      <c r="KF25" s="61"/>
      <c r="KG25" s="61"/>
      <c r="KH25" s="61"/>
      <c r="KI25" s="61"/>
      <c r="KJ25" s="61"/>
      <c r="KK25" s="61"/>
      <c r="KL25" s="61"/>
      <c r="KM25" s="61"/>
      <c r="KN25" s="61"/>
      <c r="KO25" s="61"/>
      <c r="KP25" s="61"/>
      <c r="KQ25" s="61"/>
      <c r="KR25" s="61"/>
      <c r="KS25" s="61"/>
      <c r="KT25" s="61"/>
      <c r="KU25" s="61"/>
      <c r="KV25" s="61"/>
      <c r="KW25" s="61"/>
      <c r="KX25" s="61"/>
      <c r="KY25" s="61"/>
      <c r="KZ25" s="61"/>
      <c r="LA25" s="61"/>
      <c r="LB25" s="61"/>
      <c r="LC25" s="61"/>
      <c r="LD25" s="61"/>
      <c r="LE25" s="61"/>
      <c r="LF25" s="61"/>
      <c r="LG25" s="61"/>
      <c r="LH25" s="61"/>
      <c r="LI25" s="61"/>
      <c r="LJ25" s="61"/>
      <c r="LK25" s="61"/>
      <c r="LL25" s="61"/>
      <c r="LM25" s="61"/>
      <c r="LN25" s="61"/>
      <c r="LO25" s="61"/>
      <c r="LP25" s="61"/>
      <c r="LQ25" s="61"/>
      <c r="LR25" s="61"/>
      <c r="LS25" s="61"/>
      <c r="LT25" s="61"/>
      <c r="LU25" s="61"/>
      <c r="LV25" s="61"/>
      <c r="LW25" s="61"/>
      <c r="LX25" s="61"/>
      <c r="LY25" s="61"/>
      <c r="LZ25" s="61"/>
      <c r="MA25" s="61"/>
      <c r="MB25" s="61"/>
      <c r="MC25" s="61"/>
      <c r="MD25" s="61"/>
      <c r="ME25" s="61"/>
      <c r="MF25" s="61"/>
      <c r="MG25" s="61"/>
      <c r="MH25" s="61"/>
      <c r="MI25" s="61"/>
      <c r="MJ25" s="61"/>
      <c r="MK25" s="61"/>
      <c r="ML25" s="61"/>
      <c r="MM25" s="61"/>
      <c r="MN25" s="61"/>
      <c r="MO25" s="61"/>
      <c r="MP25" s="61"/>
      <c r="MQ25" s="61"/>
      <c r="MR25" s="61"/>
      <c r="MS25" s="61"/>
      <c r="MT25" s="61"/>
      <c r="MU25" s="61"/>
      <c r="MV25" s="61"/>
      <c r="MW25" s="61"/>
      <c r="MX25" s="61"/>
      <c r="MY25" s="61"/>
      <c r="MZ25" s="61"/>
      <c r="NA25" s="61"/>
      <c r="NB25" s="61"/>
      <c r="NC25" s="61"/>
      <c r="ND25" s="61"/>
      <c r="NE25" s="61"/>
      <c r="NF25" s="61"/>
      <c r="NG25" s="61"/>
      <c r="NH25" s="61"/>
      <c r="NI25" s="61"/>
      <c r="NJ25" s="61"/>
      <c r="NK25" s="61"/>
      <c r="NL25" s="61"/>
      <c r="NM25" s="61"/>
      <c r="NN25" s="61"/>
      <c r="NO25" s="61"/>
      <c r="NP25" s="61"/>
      <c r="NQ25" s="61"/>
      <c r="NR25" s="61"/>
      <c r="NS25" s="61"/>
      <c r="NT25" s="61"/>
      <c r="NU25" s="61"/>
      <c r="NV25" s="61"/>
      <c r="NW25" s="61"/>
      <c r="NX25" s="61"/>
      <c r="NY25" s="61"/>
      <c r="NZ25" s="61"/>
      <c r="OA25" s="61"/>
      <c r="OB25" s="61"/>
      <c r="OC25" s="61"/>
      <c r="OD25" s="61"/>
      <c r="OE25" s="61"/>
      <c r="OF25" s="61"/>
      <c r="OG25" s="61"/>
      <c r="OH25" s="61"/>
      <c r="OI25" s="61"/>
      <c r="OJ25" s="61"/>
      <c r="OK25" s="61"/>
      <c r="OL25" s="61"/>
      <c r="OM25" s="61"/>
      <c r="ON25" s="61"/>
      <c r="OO25" s="61"/>
      <c r="OP25" s="61"/>
      <c r="OQ25" s="61"/>
      <c r="OR25" s="61"/>
      <c r="OS25" s="61"/>
      <c r="OT25" s="61"/>
      <c r="OU25" s="61"/>
      <c r="OV25" s="61"/>
      <c r="OW25" s="61"/>
      <c r="OX25" s="61"/>
      <c r="OY25" s="61"/>
      <c r="OZ25" s="61"/>
      <c r="PA25" s="61"/>
      <c r="PB25" s="61"/>
      <c r="PC25" s="61"/>
      <c r="PD25" s="61"/>
      <c r="PE25" s="61"/>
      <c r="PF25" s="61"/>
      <c r="PG25" s="61"/>
      <c r="PH25" s="61"/>
      <c r="PI25" s="61"/>
      <c r="PJ25" s="61"/>
      <c r="PK25" s="61"/>
      <c r="PL25" s="61"/>
      <c r="PM25" s="61"/>
      <c r="PN25" s="61"/>
      <c r="PO25" s="61"/>
      <c r="PP25" s="61"/>
      <c r="PQ25" s="61"/>
      <c r="PR25" s="61"/>
      <c r="PS25" s="61"/>
      <c r="PT25" s="61"/>
      <c r="PU25" s="61"/>
      <c r="PV25" s="61"/>
      <c r="PW25" s="61"/>
      <c r="PX25" s="61"/>
      <c r="PY25" s="61"/>
      <c r="PZ25" s="61"/>
      <c r="QA25" s="61"/>
      <c r="QB25" s="61"/>
      <c r="QC25" s="61"/>
      <c r="QD25" s="61"/>
      <c r="QE25" s="61"/>
      <c r="QF25" s="61"/>
      <c r="QG25" s="61"/>
      <c r="QH25" s="61"/>
      <c r="QI25" s="61"/>
      <c r="QJ25" s="61"/>
      <c r="QK25" s="61"/>
      <c r="QL25" s="61"/>
      <c r="QM25" s="61"/>
      <c r="QN25" s="61"/>
      <c r="QO25" s="61"/>
      <c r="QP25" s="61"/>
      <c r="QQ25" s="61"/>
      <c r="QR25" s="61"/>
      <c r="QS25" s="61"/>
      <c r="QT25" s="61"/>
      <c r="QU25" s="61"/>
      <c r="QV25" s="61"/>
      <c r="QW25" s="61"/>
      <c r="QX25" s="61"/>
      <c r="QY25" s="61"/>
      <c r="QZ25" s="61"/>
      <c r="RA25" s="61"/>
      <c r="RB25" s="61"/>
      <c r="RC25" s="61"/>
      <c r="RD25" s="61"/>
      <c r="RE25" s="61"/>
      <c r="RF25" s="61"/>
      <c r="RG25" s="61"/>
      <c r="RH25" s="61"/>
      <c r="RI25" s="61"/>
      <c r="RJ25" s="61"/>
      <c r="RK25" s="61"/>
      <c r="RL25" s="61"/>
      <c r="RM25" s="61"/>
      <c r="RN25" s="61"/>
      <c r="RO25" s="61"/>
      <c r="RP25" s="61"/>
      <c r="RQ25" s="61"/>
      <c r="RR25" s="61"/>
      <c r="RS25" s="61"/>
      <c r="RT25" s="61"/>
      <c r="RU25" s="61"/>
      <c r="RV25" s="61"/>
      <c r="RW25" s="61"/>
      <c r="RX25" s="61"/>
      <c r="RY25" s="61"/>
      <c r="RZ25" s="61"/>
      <c r="SA25" s="61"/>
      <c r="SB25" s="61"/>
      <c r="SC25" s="61"/>
      <c r="SD25" s="61"/>
      <c r="SE25" s="61"/>
      <c r="SF25" s="61"/>
      <c r="SG25" s="61"/>
      <c r="SH25" s="61"/>
      <c r="SI25" s="61"/>
      <c r="SJ25" s="61"/>
      <c r="SK25" s="61"/>
      <c r="SL25" s="61"/>
      <c r="SM25" s="61"/>
      <c r="SN25" s="61"/>
      <c r="SO25" s="61"/>
      <c r="SP25" s="61"/>
      <c r="SQ25" s="61"/>
      <c r="SR25" s="61"/>
      <c r="SS25" s="61"/>
      <c r="ST25" s="61"/>
      <c r="SU25" s="61"/>
      <c r="SV25" s="61"/>
      <c r="SW25" s="61"/>
      <c r="SX25" s="61"/>
      <c r="SY25" s="61"/>
      <c r="SZ25" s="61"/>
      <c r="TA25" s="61"/>
      <c r="TB25" s="61"/>
      <c r="TC25" s="61"/>
      <c r="TD25" s="61"/>
      <c r="TE25" s="61"/>
      <c r="TF25" s="61"/>
      <c r="TG25" s="61"/>
      <c r="TH25" s="61"/>
      <c r="TI25" s="61"/>
      <c r="TJ25" s="61"/>
      <c r="TK25" s="61"/>
      <c r="TL25" s="61"/>
      <c r="TM25" s="61"/>
      <c r="TN25" s="61"/>
      <c r="TO25" s="61"/>
      <c r="TP25" s="61"/>
      <c r="TQ25" s="61"/>
      <c r="TR25" s="61"/>
      <c r="TS25" s="61"/>
      <c r="TT25" s="61"/>
      <c r="TU25" s="61"/>
      <c r="TV25" s="61"/>
      <c r="TW25" s="61"/>
      <c r="TX25" s="61"/>
      <c r="TY25" s="61"/>
      <c r="TZ25" s="61"/>
      <c r="UA25" s="61"/>
      <c r="UB25" s="61"/>
      <c r="UC25" s="61"/>
      <c r="UD25" s="61"/>
      <c r="UE25" s="61"/>
      <c r="UF25" s="61"/>
      <c r="UG25" s="61"/>
      <c r="UH25" s="61"/>
      <c r="UI25" s="61"/>
      <c r="UJ25" s="61"/>
      <c r="UK25" s="61"/>
      <c r="UL25" s="61"/>
      <c r="UM25" s="61"/>
      <c r="UN25" s="61"/>
      <c r="UO25" s="61"/>
      <c r="UP25" s="61"/>
      <c r="UQ25" s="61"/>
      <c r="UR25" s="61"/>
      <c r="US25" s="61"/>
      <c r="UT25" s="61"/>
      <c r="UU25" s="61"/>
      <c r="UV25" s="61"/>
      <c r="UW25" s="61"/>
      <c r="UX25" s="61"/>
      <c r="UY25" s="61"/>
      <c r="UZ25" s="61"/>
      <c r="VA25" s="61"/>
      <c r="VB25" s="61"/>
      <c r="VC25" s="61"/>
      <c r="VD25" s="61"/>
      <c r="VE25" s="61"/>
      <c r="VF25" s="61"/>
      <c r="VG25" s="61"/>
      <c r="VH25" s="61"/>
      <c r="VI25" s="61"/>
      <c r="VJ25" s="61"/>
      <c r="VK25" s="61"/>
      <c r="VL25" s="61"/>
      <c r="VM25" s="61"/>
      <c r="VN25" s="61"/>
      <c r="VO25" s="61"/>
      <c r="VP25" s="61"/>
      <c r="VQ25" s="61"/>
      <c r="VR25" s="61"/>
      <c r="VS25" s="61"/>
      <c r="VT25" s="61"/>
      <c r="VU25" s="61"/>
      <c r="VV25" s="61"/>
      <c r="VW25" s="61"/>
      <c r="VX25" s="61"/>
      <c r="VY25" s="61"/>
      <c r="VZ25" s="61"/>
      <c r="WA25" s="61"/>
      <c r="WB25" s="61"/>
      <c r="WC25" s="61"/>
      <c r="WD25" s="61"/>
      <c r="WE25" s="61"/>
      <c r="WF25" s="61"/>
      <c r="WG25" s="61"/>
      <c r="WH25" s="61"/>
      <c r="WI25" s="61"/>
      <c r="WJ25" s="61"/>
      <c r="WK25" s="61"/>
      <c r="WL25" s="61"/>
      <c r="WM25" s="61"/>
      <c r="WN25" s="61"/>
      <c r="WO25" s="61"/>
      <c r="WP25" s="61"/>
      <c r="WQ25" s="61"/>
      <c r="WR25" s="61"/>
      <c r="WS25" s="61"/>
      <c r="WT25" s="61"/>
      <c r="WU25" s="61"/>
      <c r="WV25" s="61"/>
      <c r="WW25" s="61"/>
      <c r="WX25" s="61"/>
      <c r="WY25" s="61"/>
      <c r="WZ25" s="61"/>
      <c r="XA25" s="61"/>
      <c r="XB25" s="61"/>
      <c r="XC25" s="61"/>
      <c r="XD25" s="61"/>
      <c r="XE25" s="61"/>
      <c r="XF25" s="61"/>
      <c r="XG25" s="61"/>
      <c r="XH25" s="61"/>
      <c r="XI25" s="61"/>
      <c r="XJ25" s="61"/>
      <c r="XK25" s="61"/>
      <c r="XL25" s="61"/>
      <c r="XM25" s="61"/>
      <c r="XN25" s="61"/>
      <c r="XO25" s="61"/>
      <c r="XP25" s="61"/>
      <c r="XQ25" s="61"/>
      <c r="XR25" s="61"/>
      <c r="XS25" s="61"/>
      <c r="XT25" s="61"/>
      <c r="XU25" s="61"/>
      <c r="XV25" s="61"/>
      <c r="XW25" s="61"/>
      <c r="XX25" s="61"/>
      <c r="XY25" s="61"/>
      <c r="XZ25" s="61"/>
      <c r="YA25" s="61"/>
      <c r="YB25" s="61"/>
      <c r="YC25" s="61"/>
      <c r="YD25" s="61"/>
      <c r="YE25" s="61"/>
      <c r="YF25" s="61"/>
      <c r="YG25" s="61"/>
      <c r="YH25" s="61"/>
      <c r="YI25" s="61"/>
      <c r="YJ25" s="61"/>
      <c r="YK25" s="61"/>
      <c r="YL25" s="61"/>
      <c r="YM25" s="61"/>
      <c r="YN25" s="61"/>
      <c r="YO25" s="61"/>
      <c r="YP25" s="61"/>
      <c r="YQ25" s="61"/>
      <c r="YR25" s="61"/>
      <c r="YS25" s="61"/>
      <c r="YT25" s="61"/>
      <c r="YU25" s="61"/>
      <c r="YV25" s="61"/>
      <c r="YW25" s="61"/>
      <c r="YX25" s="61"/>
      <c r="YY25" s="61"/>
      <c r="YZ25" s="61"/>
      <c r="ZA25" s="61"/>
      <c r="ZB25" s="61"/>
      <c r="ZC25" s="61"/>
      <c r="ZD25" s="61"/>
      <c r="ZE25" s="61"/>
      <c r="ZF25" s="61"/>
      <c r="ZG25" s="61"/>
      <c r="ZH25" s="61"/>
      <c r="ZI25" s="61"/>
      <c r="ZJ25" s="61"/>
      <c r="ZK25" s="61"/>
      <c r="ZL25" s="61"/>
      <c r="ZM25" s="61"/>
      <c r="ZN25" s="61"/>
      <c r="ZO25" s="61"/>
      <c r="ZP25" s="61"/>
      <c r="ZQ25" s="61"/>
      <c r="ZR25" s="61"/>
      <c r="ZS25" s="61"/>
      <c r="ZT25" s="61"/>
      <c r="ZU25" s="61"/>
      <c r="ZV25" s="61"/>
      <c r="ZW25" s="61"/>
      <c r="ZX25" s="61"/>
      <c r="ZY25" s="61"/>
      <c r="ZZ25" s="61"/>
      <c r="AAA25" s="61"/>
      <c r="AAB25" s="61"/>
      <c r="AAC25" s="61"/>
      <c r="AAD25" s="61"/>
      <c r="AAE25" s="61"/>
      <c r="AAF25" s="61"/>
      <c r="AAG25" s="61"/>
      <c r="AAH25" s="61"/>
      <c r="AAI25" s="61"/>
      <c r="AAJ25" s="61"/>
      <c r="AAK25" s="61"/>
      <c r="AAL25" s="61"/>
      <c r="AAM25" s="61"/>
      <c r="AAN25" s="61"/>
      <c r="AAO25" s="61"/>
      <c r="AAP25" s="61"/>
      <c r="AAQ25" s="61"/>
      <c r="AAR25" s="61"/>
      <c r="AAS25" s="61"/>
      <c r="AAT25" s="61"/>
      <c r="AAU25" s="61"/>
      <c r="AAV25" s="61"/>
      <c r="AAW25" s="61"/>
      <c r="AAX25" s="61"/>
      <c r="AAY25" s="61"/>
      <c r="AAZ25" s="61"/>
      <c r="ABA25" s="61"/>
      <c r="ABB25" s="61"/>
      <c r="ABC25" s="61"/>
      <c r="ABD25" s="61"/>
      <c r="ABE25" s="61"/>
      <c r="ABF25" s="61"/>
      <c r="ABG25" s="61"/>
      <c r="ABH25" s="61"/>
      <c r="ABI25" s="61"/>
      <c r="ABJ25" s="61"/>
      <c r="ABK25" s="61"/>
      <c r="ABL25" s="61"/>
      <c r="ABM25" s="61"/>
      <c r="ABN25" s="61"/>
      <c r="ABO25" s="61"/>
      <c r="ABP25" s="61"/>
      <c r="ABQ25" s="61"/>
      <c r="ABR25" s="61"/>
      <c r="ABS25" s="61"/>
      <c r="ABT25" s="61"/>
      <c r="ABU25" s="61"/>
      <c r="ABV25" s="61"/>
      <c r="ABW25" s="61"/>
      <c r="ABX25" s="61"/>
      <c r="ABY25" s="61"/>
      <c r="ABZ25" s="61"/>
      <c r="ACA25" s="61"/>
      <c r="ACB25" s="61"/>
      <c r="ACC25" s="61"/>
      <c r="ACD25" s="61"/>
      <c r="ACE25" s="61"/>
      <c r="ACF25" s="61"/>
      <c r="ACG25" s="61"/>
      <c r="ACH25" s="61"/>
      <c r="ACI25" s="61"/>
      <c r="ACJ25" s="61"/>
      <c r="ACK25" s="61"/>
      <c r="ACL25" s="61"/>
      <c r="ACM25" s="61"/>
      <c r="ACN25" s="61"/>
      <c r="ACO25" s="61"/>
      <c r="ACP25" s="61"/>
      <c r="ACQ25" s="61"/>
      <c r="ACR25" s="61"/>
      <c r="ACS25" s="61"/>
      <c r="ACT25" s="61"/>
      <c r="ACU25" s="61"/>
      <c r="ACV25" s="61"/>
      <c r="ACW25" s="61"/>
      <c r="ACX25" s="61"/>
      <c r="ACY25" s="61"/>
      <c r="ACZ25" s="61"/>
      <c r="ADA25" s="61"/>
      <c r="ADB25" s="61"/>
      <c r="ADC25" s="61"/>
      <c r="ADD25" s="61"/>
      <c r="ADE25" s="61"/>
      <c r="ADF25" s="61"/>
      <c r="ADG25" s="61"/>
      <c r="ADH25" s="61"/>
      <c r="ADI25" s="61"/>
      <c r="ADJ25" s="61"/>
      <c r="ADK25" s="61"/>
      <c r="ADL25" s="61"/>
      <c r="ADM25" s="61"/>
      <c r="ADN25" s="61"/>
      <c r="ADO25" s="61"/>
      <c r="ADP25" s="61"/>
      <c r="ADQ25" s="61"/>
      <c r="ADR25" s="61"/>
      <c r="ADS25" s="61"/>
      <c r="ADT25" s="61"/>
      <c r="ADU25" s="61"/>
      <c r="ADV25" s="61"/>
      <c r="ADW25" s="61"/>
      <c r="ADX25" s="61"/>
      <c r="ADY25" s="61"/>
      <c r="ADZ25" s="61"/>
      <c r="AEA25" s="61"/>
      <c r="AEB25" s="61"/>
      <c r="AEC25" s="61"/>
      <c r="AED25" s="61"/>
      <c r="AEE25" s="61"/>
      <c r="AEF25" s="61"/>
      <c r="AEG25" s="61"/>
      <c r="AEH25" s="61"/>
      <c r="AEI25" s="61"/>
      <c r="AEJ25" s="61"/>
      <c r="AEK25" s="61"/>
      <c r="AEL25" s="61"/>
      <c r="AEM25" s="61"/>
      <c r="AEN25" s="61"/>
      <c r="AEO25" s="61"/>
      <c r="AEP25" s="61"/>
      <c r="AEQ25" s="61"/>
      <c r="AER25" s="61"/>
      <c r="AES25" s="61"/>
      <c r="AET25" s="61"/>
      <c r="AEU25" s="61"/>
      <c r="AEV25" s="61"/>
      <c r="AEW25" s="61"/>
      <c r="AEX25" s="61"/>
      <c r="AEY25" s="61"/>
      <c r="AEZ25" s="61"/>
      <c r="AFA25" s="61"/>
      <c r="AFB25" s="61"/>
      <c r="AFC25" s="61"/>
      <c r="AFD25" s="61"/>
      <c r="AFE25" s="61"/>
      <c r="AFF25" s="61"/>
      <c r="AFG25" s="61"/>
      <c r="AFH25" s="61"/>
      <c r="AFI25" s="61"/>
      <c r="AFJ25" s="61"/>
      <c r="AFK25" s="61"/>
      <c r="AFL25" s="61"/>
      <c r="AFM25" s="61"/>
      <c r="AFN25" s="61"/>
      <c r="AFO25" s="61"/>
      <c r="AFP25" s="61"/>
      <c r="AFQ25" s="61"/>
      <c r="AFR25" s="61"/>
      <c r="AFS25" s="61"/>
      <c r="AFT25" s="61"/>
      <c r="AFU25" s="61"/>
      <c r="AFV25" s="61"/>
      <c r="AFW25" s="61"/>
      <c r="AFX25" s="61"/>
      <c r="AFY25" s="61"/>
      <c r="AFZ25" s="61"/>
      <c r="AGA25" s="61"/>
      <c r="AGB25" s="61"/>
      <c r="AGC25" s="61"/>
      <c r="AGD25" s="61"/>
      <c r="AGE25" s="61"/>
      <c r="AGF25" s="61"/>
      <c r="AGG25" s="61"/>
      <c r="AGH25" s="61"/>
      <c r="AGI25" s="61"/>
      <c r="AGJ25" s="61"/>
      <c r="AGK25" s="61"/>
      <c r="AGL25" s="61"/>
      <c r="AGM25" s="61"/>
      <c r="AGN25" s="61"/>
      <c r="AGO25" s="61"/>
      <c r="AGP25" s="61"/>
      <c r="AGQ25" s="61"/>
      <c r="AGR25" s="61"/>
      <c r="AGS25" s="61"/>
      <c r="AGT25" s="61"/>
      <c r="AGU25" s="61"/>
      <c r="AGV25" s="61"/>
      <c r="AGW25" s="61"/>
      <c r="AGX25" s="61"/>
      <c r="AGY25" s="61"/>
      <c r="AGZ25" s="61"/>
      <c r="AHA25" s="61"/>
      <c r="AHB25" s="61"/>
      <c r="AHC25" s="61"/>
      <c r="AHD25" s="61"/>
      <c r="AHE25" s="61"/>
      <c r="AHF25" s="61"/>
      <c r="AHG25" s="61"/>
      <c r="AHH25" s="61"/>
      <c r="AHI25" s="61"/>
      <c r="AHJ25" s="61"/>
      <c r="AHK25" s="61"/>
      <c r="AHL25" s="61"/>
      <c r="AHM25" s="61"/>
      <c r="AHN25" s="61"/>
      <c r="AHO25" s="61"/>
      <c r="AHP25" s="61"/>
      <c r="AHQ25" s="61"/>
      <c r="AHR25" s="61"/>
      <c r="AHS25" s="61"/>
      <c r="AHT25" s="61"/>
      <c r="AHU25" s="61"/>
      <c r="AHV25" s="61"/>
      <c r="AHW25" s="61"/>
      <c r="AHX25" s="61"/>
      <c r="AHY25" s="61"/>
      <c r="AHZ25" s="61"/>
      <c r="AIA25" s="61"/>
      <c r="AIB25" s="61"/>
      <c r="AIC25" s="61"/>
      <c r="AID25" s="61"/>
      <c r="AIE25" s="61"/>
      <c r="AIF25" s="61"/>
      <c r="AIG25" s="61"/>
      <c r="AIH25" s="61"/>
      <c r="AII25" s="61"/>
      <c r="AIJ25" s="61"/>
      <c r="AIK25" s="61"/>
      <c r="AIL25" s="61"/>
      <c r="AIM25" s="61"/>
      <c r="AIN25" s="61"/>
      <c r="AIO25" s="61"/>
      <c r="AIP25" s="61"/>
      <c r="AIQ25" s="61"/>
      <c r="AIR25" s="61"/>
      <c r="AIS25" s="61"/>
      <c r="AIT25" s="61"/>
      <c r="AIU25" s="61"/>
      <c r="AIV25" s="61"/>
      <c r="AIW25" s="61"/>
      <c r="AIX25" s="61"/>
      <c r="AIY25" s="61"/>
      <c r="AIZ25" s="61"/>
      <c r="AJA25" s="61"/>
      <c r="AJB25" s="61"/>
      <c r="AJC25" s="61"/>
      <c r="AJD25" s="61"/>
      <c r="AJE25" s="61"/>
      <c r="AJF25" s="61"/>
      <c r="AJG25" s="61"/>
      <c r="AJH25" s="61"/>
      <c r="AJI25" s="61"/>
      <c r="AJJ25" s="61"/>
      <c r="AJK25" s="61"/>
      <c r="AJL25" s="61"/>
      <c r="AJM25" s="61"/>
      <c r="AJN25" s="61"/>
      <c r="AJO25" s="61"/>
      <c r="AJP25" s="61"/>
      <c r="AJQ25" s="61"/>
      <c r="AJR25" s="61"/>
      <c r="AJS25" s="61"/>
      <c r="AJT25" s="61"/>
      <c r="AJU25" s="61"/>
      <c r="AJV25" s="61"/>
      <c r="AJW25" s="61"/>
      <c r="AJX25" s="61"/>
      <c r="AJY25" s="61"/>
      <c r="AJZ25" s="61"/>
      <c r="AKA25" s="61"/>
      <c r="AKB25" s="61"/>
      <c r="AKC25" s="61"/>
      <c r="AKD25" s="61"/>
      <c r="AKE25" s="61"/>
      <c r="AKF25" s="61"/>
      <c r="AKG25" s="61"/>
      <c r="AKH25" s="61"/>
      <c r="AKI25" s="61"/>
      <c r="AKJ25" s="61"/>
      <c r="AKK25" s="61"/>
      <c r="AKL25" s="61"/>
      <c r="AKM25" s="61"/>
      <c r="AKN25" s="61"/>
      <c r="AKO25" s="61"/>
      <c r="AKP25" s="61"/>
      <c r="AKQ25" s="61"/>
      <c r="AKR25" s="61"/>
      <c r="AKS25" s="61"/>
      <c r="AKT25" s="61"/>
      <c r="AKU25" s="61"/>
      <c r="AKV25" s="61"/>
      <c r="AKW25" s="61"/>
      <c r="AKX25" s="61"/>
      <c r="AKY25" s="61"/>
      <c r="AKZ25" s="61"/>
      <c r="ALA25" s="61"/>
      <c r="ALB25" s="61"/>
      <c r="ALC25" s="61"/>
      <c r="ALD25" s="61"/>
      <c r="ALE25" s="61"/>
      <c r="ALF25" s="61"/>
      <c r="ALG25" s="61"/>
      <c r="ALH25" s="61"/>
      <c r="ALI25" s="61"/>
      <c r="ALJ25" s="61"/>
      <c r="ALK25" s="61"/>
      <c r="ALL25" s="61"/>
      <c r="ALM25" s="61"/>
      <c r="ALN25" s="61"/>
      <c r="ALO25" s="61"/>
      <c r="ALP25" s="61"/>
      <c r="ALQ25" s="61"/>
      <c r="ALR25" s="61"/>
      <c r="ALS25" s="61"/>
      <c r="ALT25" s="61"/>
      <c r="ALU25" s="61"/>
      <c r="ALV25" s="61"/>
      <c r="ALW25" s="61"/>
      <c r="ALX25" s="61"/>
      <c r="ALY25" s="61"/>
      <c r="ALZ25" s="61"/>
      <c r="AMA25" s="61"/>
      <c r="AMB25" s="61"/>
      <c r="AMC25" s="61"/>
      <c r="AMD25" s="61"/>
      <c r="AME25" s="61"/>
      <c r="AMF25" s="61"/>
      <c r="AMG25" s="61"/>
      <c r="AMH25" s="61"/>
      <c r="AMI25" s="61"/>
      <c r="AMJ25" s="61"/>
      <c r="AMK25" s="61"/>
      <c r="AML25" s="61"/>
      <c r="AMM25" s="61"/>
      <c r="AMN25" s="61"/>
      <c r="AMO25" s="61"/>
      <c r="AMP25" s="61"/>
      <c r="AMQ25" s="61"/>
      <c r="AMR25" s="61"/>
      <c r="AMS25" s="61"/>
      <c r="AMT25" s="61"/>
      <c r="AMU25" s="61"/>
      <c r="AMV25" s="61"/>
      <c r="AMW25" s="61"/>
      <c r="AMX25" s="61"/>
      <c r="AMY25" s="61"/>
      <c r="AMZ25" s="61"/>
      <c r="ANA25" s="61"/>
      <c r="ANB25" s="61"/>
      <c r="ANC25" s="61"/>
      <c r="AND25" s="61"/>
      <c r="ANE25" s="61"/>
      <c r="ANF25" s="61"/>
      <c r="ANG25" s="61"/>
      <c r="ANH25" s="61"/>
      <c r="ANI25" s="61"/>
      <c r="ANJ25" s="61"/>
      <c r="ANK25" s="61"/>
      <c r="ANL25" s="61"/>
      <c r="ANM25" s="61"/>
      <c r="ANN25" s="61"/>
      <c r="ANO25" s="61"/>
      <c r="ANP25" s="61"/>
      <c r="ANQ25" s="61"/>
      <c r="ANR25" s="61"/>
      <c r="ANS25" s="61"/>
      <c r="ANT25" s="61"/>
      <c r="ANU25" s="61"/>
      <c r="ANV25" s="61"/>
      <c r="ANW25" s="61"/>
      <c r="ANX25" s="61"/>
      <c r="ANY25" s="61"/>
      <c r="ANZ25" s="61"/>
      <c r="AOA25" s="61"/>
      <c r="AOB25" s="61"/>
      <c r="AOC25" s="61"/>
      <c r="AOD25" s="61"/>
      <c r="AOE25" s="61"/>
      <c r="AOF25" s="61"/>
      <c r="AOG25" s="61"/>
      <c r="AOH25" s="61"/>
      <c r="AOI25" s="61"/>
      <c r="AOJ25" s="61"/>
      <c r="AOK25" s="61"/>
      <c r="AOL25" s="61"/>
      <c r="AOM25" s="61"/>
      <c r="AON25" s="61"/>
      <c r="AOO25" s="61"/>
      <c r="AOP25" s="61"/>
      <c r="AOQ25" s="61"/>
      <c r="AOR25" s="61"/>
      <c r="AOS25" s="61"/>
      <c r="AOT25" s="61"/>
      <c r="AOU25" s="61"/>
      <c r="AOV25" s="61"/>
      <c r="AOW25" s="61"/>
      <c r="AOX25" s="61"/>
      <c r="AOY25" s="61"/>
      <c r="AOZ25" s="61"/>
      <c r="APA25" s="61"/>
      <c r="APB25" s="61"/>
      <c r="APC25" s="61"/>
      <c r="APD25" s="61"/>
      <c r="APE25" s="61"/>
      <c r="APF25" s="61"/>
      <c r="APG25" s="61"/>
      <c r="APH25" s="61"/>
      <c r="API25" s="61"/>
      <c r="APJ25" s="61"/>
      <c r="APK25" s="61"/>
      <c r="APL25" s="61"/>
      <c r="APM25" s="61"/>
      <c r="APN25" s="61"/>
      <c r="APO25" s="61"/>
      <c r="APP25" s="61"/>
      <c r="APQ25" s="61"/>
      <c r="APR25" s="61"/>
      <c r="APS25" s="61"/>
      <c r="APT25" s="61"/>
      <c r="APU25" s="61"/>
      <c r="APV25" s="61"/>
      <c r="APW25" s="61"/>
      <c r="APX25" s="61"/>
      <c r="APY25" s="61"/>
      <c r="APZ25" s="61"/>
      <c r="AQA25" s="61"/>
      <c r="AQB25" s="61"/>
      <c r="AQC25" s="61"/>
      <c r="AQD25" s="61"/>
      <c r="AQE25" s="61"/>
      <c r="AQF25" s="61"/>
      <c r="AQG25" s="61"/>
      <c r="AQH25" s="61"/>
      <c r="AQI25" s="61"/>
      <c r="AQJ25" s="61"/>
      <c r="AQK25" s="61"/>
      <c r="AQL25" s="61"/>
      <c r="AQM25" s="61"/>
      <c r="AQN25" s="61"/>
      <c r="AQO25" s="61"/>
      <c r="AQP25" s="61"/>
      <c r="AQQ25" s="61"/>
      <c r="AQR25" s="61"/>
      <c r="AQS25" s="61"/>
      <c r="AQT25" s="61"/>
      <c r="AQU25" s="61"/>
      <c r="AQV25" s="61"/>
      <c r="AQW25" s="61"/>
      <c r="AQX25" s="61"/>
      <c r="AQY25" s="61"/>
      <c r="AQZ25" s="61"/>
      <c r="ARA25" s="61"/>
      <c r="ARB25" s="61"/>
      <c r="ARC25" s="61"/>
      <c r="ARD25" s="61"/>
      <c r="ARE25" s="61"/>
      <c r="ARF25" s="61"/>
      <c r="ARG25" s="61"/>
      <c r="ARH25" s="61"/>
      <c r="ARI25" s="61"/>
      <c r="ARJ25" s="61"/>
      <c r="ARK25" s="61"/>
      <c r="ARL25" s="61"/>
      <c r="ARM25" s="61"/>
      <c r="ARN25" s="61"/>
      <c r="ARO25" s="61"/>
      <c r="ARP25" s="61"/>
      <c r="ARQ25" s="61"/>
      <c r="ARR25" s="61"/>
      <c r="ARS25" s="61"/>
      <c r="ART25" s="61"/>
      <c r="ARU25" s="61"/>
      <c r="ARV25" s="61"/>
      <c r="ARW25" s="61"/>
      <c r="ARX25" s="61"/>
      <c r="ARY25" s="61"/>
      <c r="ARZ25" s="61"/>
      <c r="ASA25" s="61"/>
      <c r="ASB25" s="61"/>
      <c r="ASC25" s="61"/>
      <c r="ASD25" s="61"/>
      <c r="ASE25" s="61"/>
      <c r="ASF25" s="61"/>
      <c r="ASG25" s="61"/>
      <c r="ASH25" s="61"/>
      <c r="ASI25" s="61"/>
      <c r="ASJ25" s="61"/>
      <c r="ASK25" s="61"/>
      <c r="ASL25" s="61"/>
      <c r="ASM25" s="61"/>
      <c r="ASN25" s="61"/>
      <c r="ASO25" s="61"/>
      <c r="ASP25" s="61"/>
      <c r="ASQ25" s="61"/>
      <c r="ASR25" s="61"/>
      <c r="ASS25" s="61"/>
      <c r="AST25" s="61"/>
      <c r="ASU25" s="61"/>
      <c r="ASV25" s="61"/>
      <c r="ASW25" s="61"/>
      <c r="ASX25" s="61"/>
      <c r="ASY25" s="61"/>
      <c r="ASZ25" s="61"/>
      <c r="ATA25" s="61"/>
      <c r="ATB25" s="61"/>
      <c r="ATC25" s="61"/>
      <c r="ATD25" s="61"/>
      <c r="ATE25" s="61"/>
      <c r="ATF25" s="61"/>
      <c r="ATG25" s="61"/>
      <c r="ATH25" s="61"/>
      <c r="ATI25" s="61"/>
      <c r="ATJ25" s="61"/>
      <c r="ATK25" s="61"/>
      <c r="ATL25" s="61"/>
      <c r="ATM25" s="61"/>
      <c r="ATN25" s="61"/>
      <c r="ATO25" s="61"/>
      <c r="ATP25" s="61"/>
      <c r="ATQ25" s="61"/>
      <c r="ATR25" s="61"/>
      <c r="ATS25" s="61"/>
      <c r="ATT25" s="61"/>
      <c r="ATU25" s="61"/>
      <c r="ATV25" s="61"/>
      <c r="ATW25" s="61"/>
      <c r="ATX25" s="61"/>
      <c r="ATY25" s="61"/>
      <c r="ATZ25" s="61"/>
      <c r="AUA25" s="61"/>
      <c r="AUB25" s="61"/>
      <c r="AUC25" s="61"/>
      <c r="AUD25" s="61"/>
      <c r="AUE25" s="61"/>
      <c r="AUF25" s="61"/>
      <c r="AUG25" s="61"/>
      <c r="AUH25" s="61"/>
      <c r="AUI25" s="61"/>
      <c r="AUJ25" s="61"/>
      <c r="AUK25" s="61"/>
      <c r="AUL25" s="61"/>
      <c r="AUM25" s="61"/>
      <c r="AUN25" s="61"/>
      <c r="AUO25" s="61"/>
      <c r="AUP25" s="61"/>
      <c r="AUQ25" s="61"/>
      <c r="AUR25" s="61"/>
      <c r="AUS25" s="61"/>
      <c r="AUT25" s="61"/>
      <c r="AUU25" s="61"/>
      <c r="AUV25" s="61"/>
      <c r="AUW25" s="61"/>
      <c r="AUX25" s="61"/>
      <c r="AUY25" s="61"/>
      <c r="AUZ25" s="61"/>
      <c r="AVA25" s="61"/>
      <c r="AVB25" s="61"/>
      <c r="AVC25" s="61"/>
      <c r="AVD25" s="61"/>
      <c r="AVE25" s="61"/>
      <c r="AVF25" s="61"/>
      <c r="AVG25" s="61"/>
      <c r="AVH25" s="61"/>
      <c r="AVI25" s="61"/>
      <c r="AVJ25" s="61"/>
      <c r="AVK25" s="61"/>
      <c r="AVL25" s="61"/>
      <c r="AVM25" s="61"/>
      <c r="AVN25" s="61"/>
      <c r="AVO25" s="61"/>
      <c r="AVP25" s="61"/>
      <c r="AVQ25" s="61"/>
      <c r="AVR25" s="61"/>
      <c r="AVS25" s="61"/>
      <c r="AVT25" s="61"/>
      <c r="AVU25" s="61"/>
      <c r="AVV25" s="61"/>
      <c r="AVW25" s="61"/>
      <c r="AVX25" s="61"/>
      <c r="AVY25" s="61"/>
      <c r="AVZ25" s="61"/>
      <c r="AWA25" s="61"/>
      <c r="AWB25" s="61"/>
      <c r="AWC25" s="61"/>
      <c r="AWD25" s="61"/>
      <c r="AWE25" s="61"/>
      <c r="AWF25" s="61"/>
      <c r="AWG25" s="61"/>
      <c r="AWH25" s="61"/>
      <c r="AWI25" s="61"/>
      <c r="AWJ25" s="61"/>
      <c r="AWK25" s="61"/>
      <c r="AWL25" s="61"/>
      <c r="AWM25" s="61"/>
      <c r="AWN25" s="61"/>
      <c r="AWO25" s="61"/>
      <c r="AWP25" s="61"/>
      <c r="AWQ25" s="61"/>
      <c r="AWR25" s="61"/>
      <c r="AWS25" s="61"/>
      <c r="AWT25" s="61"/>
      <c r="AWU25" s="61"/>
      <c r="AWV25" s="61"/>
      <c r="AWW25" s="61"/>
      <c r="AWX25" s="61"/>
      <c r="AWY25" s="61"/>
      <c r="AWZ25" s="61"/>
      <c r="AXA25" s="61"/>
      <c r="AXB25" s="61"/>
      <c r="AXC25" s="61"/>
      <c r="AXD25" s="61"/>
      <c r="AXE25" s="61"/>
      <c r="AXF25" s="61"/>
      <c r="AXG25" s="61"/>
      <c r="AXH25" s="61"/>
      <c r="AXI25" s="61"/>
      <c r="AXJ25" s="61"/>
      <c r="AXK25" s="61"/>
      <c r="AXL25" s="61"/>
      <c r="AXM25" s="61"/>
      <c r="AXN25" s="61"/>
      <c r="AXO25" s="61"/>
      <c r="AXP25" s="61"/>
      <c r="AXQ25" s="61"/>
      <c r="AXR25" s="61"/>
      <c r="AXS25" s="61"/>
      <c r="AXT25" s="61"/>
      <c r="AXU25" s="61"/>
      <c r="AXV25" s="61"/>
      <c r="AXW25" s="61"/>
      <c r="AXX25" s="61"/>
      <c r="AXY25" s="61"/>
      <c r="AXZ25" s="61"/>
      <c r="AYA25" s="61"/>
      <c r="AYB25" s="61"/>
      <c r="AYC25" s="61"/>
      <c r="AYD25" s="61"/>
      <c r="AYE25" s="61"/>
      <c r="AYF25" s="61"/>
      <c r="AYG25" s="61"/>
      <c r="AYH25" s="61"/>
      <c r="AYI25" s="61"/>
      <c r="AYJ25" s="61"/>
      <c r="AYK25" s="61"/>
      <c r="AYL25" s="61"/>
      <c r="AYM25" s="61"/>
      <c r="AYN25" s="61"/>
      <c r="AYO25" s="61"/>
      <c r="AYP25" s="61"/>
      <c r="AYQ25" s="61"/>
      <c r="AYR25" s="61"/>
      <c r="AYS25" s="61"/>
      <c r="AYT25" s="61"/>
      <c r="AYU25" s="61"/>
      <c r="AYV25" s="61"/>
      <c r="AYW25" s="61"/>
      <c r="AYX25" s="61"/>
      <c r="AYY25" s="61"/>
      <c r="AYZ25" s="61"/>
      <c r="AZA25" s="61"/>
      <c r="AZB25" s="61"/>
      <c r="AZC25" s="61"/>
      <c r="AZD25" s="61"/>
      <c r="AZE25" s="61"/>
      <c r="AZF25" s="61"/>
      <c r="AZG25" s="61"/>
      <c r="AZH25" s="61"/>
      <c r="AZI25" s="61"/>
      <c r="AZJ25" s="61"/>
      <c r="AZK25" s="61"/>
      <c r="AZL25" s="61"/>
      <c r="AZM25" s="61"/>
      <c r="AZN25" s="61"/>
      <c r="AZO25" s="61"/>
      <c r="AZP25" s="61"/>
      <c r="AZQ25" s="61"/>
      <c r="AZR25" s="61"/>
      <c r="AZS25" s="61"/>
      <c r="AZT25" s="61"/>
      <c r="AZU25" s="61"/>
      <c r="AZV25" s="61"/>
      <c r="AZW25" s="61"/>
      <c r="AZX25" s="61"/>
      <c r="AZY25" s="61"/>
      <c r="AZZ25" s="61"/>
      <c r="BAA25" s="61"/>
      <c r="BAB25" s="61"/>
      <c r="BAC25" s="61"/>
      <c r="BAD25" s="61"/>
      <c r="BAE25" s="61"/>
      <c r="BAF25" s="61"/>
      <c r="BAG25" s="61"/>
      <c r="BAH25" s="61"/>
      <c r="BAI25" s="61"/>
      <c r="BAJ25" s="61"/>
      <c r="BAK25" s="61"/>
      <c r="BAL25" s="61"/>
      <c r="BAM25" s="61"/>
      <c r="BAN25" s="61"/>
      <c r="BAO25" s="61"/>
      <c r="BAP25" s="61"/>
      <c r="BAQ25" s="61"/>
      <c r="BAR25" s="61"/>
      <c r="BAS25" s="61"/>
      <c r="BAT25" s="61"/>
      <c r="BAU25" s="61"/>
      <c r="BAV25" s="68"/>
    </row>
    <row r="26" spans="1:1400" s="61" customFormat="1" ht="30" x14ac:dyDescent="0.25">
      <c r="A26" s="21" t="s">
        <v>35</v>
      </c>
      <c r="B26" s="22">
        <v>1525</v>
      </c>
      <c r="C26" s="45"/>
      <c r="D26" s="58"/>
      <c r="E26" s="45"/>
      <c r="F26" s="58"/>
      <c r="G26" s="45"/>
      <c r="H26" s="58"/>
      <c r="I26" s="45">
        <v>4</v>
      </c>
      <c r="J26" s="58">
        <f>+I26*B26</f>
        <v>6100</v>
      </c>
      <c r="K26" s="58"/>
      <c r="L26" s="58"/>
      <c r="M26" s="58"/>
      <c r="N26" s="58"/>
      <c r="O26" s="58"/>
      <c r="P26" s="58"/>
      <c r="Q26" s="58"/>
      <c r="R26" s="58">
        <f>+J26</f>
        <v>6100</v>
      </c>
      <c r="U26" s="33"/>
    </row>
    <row r="27" spans="1:1400" ht="21" x14ac:dyDescent="0.35">
      <c r="D27" s="31">
        <f>+D8+D9+D10+D11+D12+D13+D16+D17+D18+D19+D20+D21</f>
        <v>819266</v>
      </c>
      <c r="F27" s="31">
        <f>+F8+F9+F10+F11+F12+F13+F16+F17+F18+F19+F20+F21</f>
        <v>329617</v>
      </c>
      <c r="H27" s="31">
        <f>+H8+H9+H10+H11+H12+H13+H16+H17+H18+H19+H20+H21+H23</f>
        <v>174461</v>
      </c>
      <c r="I27" s="23"/>
      <c r="J27" s="32">
        <f>J26+J24+J22+J21+J20+J19+J18+J13+J11+J10+J9+J8</f>
        <v>408746</v>
      </c>
      <c r="K27" s="23"/>
      <c r="L27" s="32">
        <f>+L8+L9+L12+L23+L10+L11</f>
        <v>711757</v>
      </c>
      <c r="M27" s="23"/>
      <c r="N27" s="32">
        <f>SUM(N5:N25)</f>
        <v>35713</v>
      </c>
      <c r="O27" s="23"/>
      <c r="P27" s="32">
        <f>SUM(P5:P25)</f>
        <v>42548</v>
      </c>
      <c r="R27" s="31">
        <f>+R8+R9+R10+R11+R12+R13+R16+R17+R18+R19+R20+R21+R22+R23+R24+R25+R26</f>
        <v>2522108</v>
      </c>
      <c r="T27" s="33"/>
      <c r="U27" s="33"/>
    </row>
    <row r="28" spans="1:1400" x14ac:dyDescent="0.25">
      <c r="A28" s="24" t="s">
        <v>18</v>
      </c>
      <c r="B28" s="1"/>
      <c r="C28" s="1"/>
      <c r="D28" s="39">
        <f>+D27-D30-D31</f>
        <v>757890</v>
      </c>
      <c r="E28" s="28"/>
      <c r="F28" s="39">
        <f>+F27-F31</f>
        <v>329101</v>
      </c>
      <c r="G28" s="28"/>
      <c r="H28" s="39">
        <f>+H27-H30-H31</f>
        <v>171881</v>
      </c>
      <c r="I28" s="28"/>
      <c r="J28" s="28"/>
      <c r="K28" s="28"/>
      <c r="L28" s="28"/>
      <c r="M28" s="28"/>
      <c r="N28" s="28"/>
      <c r="O28" s="28"/>
      <c r="P28" s="28"/>
      <c r="Q28" s="28"/>
      <c r="R28" s="37">
        <f>SUM(D28:H28)</f>
        <v>1258872</v>
      </c>
      <c r="T28" s="33"/>
    </row>
    <row r="29" spans="1:1400" x14ac:dyDescent="0.25">
      <c r="A29" s="24" t="s">
        <v>21</v>
      </c>
      <c r="B29" s="1"/>
      <c r="C29" s="1"/>
      <c r="D29" s="28"/>
      <c r="E29" s="28"/>
      <c r="F29" s="28"/>
      <c r="G29" s="28"/>
      <c r="H29" s="28"/>
      <c r="I29" s="28"/>
      <c r="J29" s="79">
        <f>+J27-J30-J31</f>
        <v>406166</v>
      </c>
      <c r="K29" s="28"/>
      <c r="L29" s="28"/>
      <c r="M29" s="28"/>
      <c r="N29" s="28"/>
      <c r="O29" s="28"/>
      <c r="P29" s="28"/>
      <c r="Q29" s="28"/>
      <c r="R29" s="40">
        <f>SUM(J29)</f>
        <v>406166</v>
      </c>
    </row>
    <row r="30" spans="1:1400" ht="30" x14ac:dyDescent="0.25">
      <c r="A30" s="24" t="s">
        <v>23</v>
      </c>
      <c r="B30" s="1"/>
      <c r="C30" s="65"/>
      <c r="D30" s="64">
        <f>+D10</f>
        <v>54152</v>
      </c>
      <c r="E30" s="28"/>
      <c r="F30" s="28"/>
      <c r="G30" s="28"/>
      <c r="H30" s="28">
        <v>0</v>
      </c>
      <c r="I30" s="28"/>
      <c r="J30" s="28">
        <v>0</v>
      </c>
      <c r="K30" s="28"/>
      <c r="L30" s="28">
        <f>+L10</f>
        <v>38680</v>
      </c>
      <c r="M30" s="28"/>
      <c r="N30" s="28"/>
      <c r="O30" s="28"/>
      <c r="P30" s="28">
        <v>42548</v>
      </c>
      <c r="Q30" s="28"/>
      <c r="R30" s="37">
        <f>SUM(D30:P30)</f>
        <v>135380</v>
      </c>
    </row>
    <row r="31" spans="1:1400" x14ac:dyDescent="0.25">
      <c r="A31" s="24" t="s">
        <v>22</v>
      </c>
      <c r="B31" s="1"/>
      <c r="C31" s="1"/>
      <c r="D31" s="63">
        <f>+D11</f>
        <v>7224</v>
      </c>
      <c r="E31" s="28"/>
      <c r="F31" s="35">
        <f>+F11</f>
        <v>516</v>
      </c>
      <c r="G31" s="28"/>
      <c r="H31" s="35">
        <v>2580</v>
      </c>
      <c r="I31" s="28"/>
      <c r="J31" s="35">
        <v>2580</v>
      </c>
      <c r="K31" s="28"/>
      <c r="L31" s="35">
        <f>+L11</f>
        <v>5160</v>
      </c>
      <c r="M31" s="28"/>
      <c r="N31" s="35"/>
      <c r="O31" s="28"/>
      <c r="P31" s="28"/>
      <c r="Q31" s="28"/>
      <c r="R31" s="37">
        <f>SUM(D31:P31)</f>
        <v>18060</v>
      </c>
    </row>
    <row r="32" spans="1:1400" x14ac:dyDescent="0.25">
      <c r="A32" s="24" t="s">
        <v>19</v>
      </c>
      <c r="B32" s="1"/>
      <c r="C32" s="1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>
        <v>35713</v>
      </c>
      <c r="O32" s="28"/>
      <c r="P32" s="28"/>
      <c r="Q32" s="28"/>
      <c r="R32" s="36">
        <f t="shared" ref="R31:R35" si="3">SUM(D32:P32)</f>
        <v>35713</v>
      </c>
    </row>
    <row r="33" spans="1:18" x14ac:dyDescent="0.25">
      <c r="A33" s="24" t="s">
        <v>20</v>
      </c>
      <c r="B33" s="27"/>
      <c r="C33" s="1"/>
      <c r="D33" s="64"/>
      <c r="E33" s="28"/>
      <c r="F33" s="28"/>
      <c r="G33" s="28"/>
      <c r="H33" s="28"/>
      <c r="I33" s="28"/>
      <c r="J33" s="28"/>
      <c r="K33" s="28"/>
      <c r="L33" s="64">
        <f>+L8+L9+L12+L23</f>
        <v>667917</v>
      </c>
      <c r="M33" s="28"/>
      <c r="N33" s="28"/>
      <c r="O33" s="28"/>
      <c r="P33" s="28"/>
      <c r="Q33" s="28"/>
      <c r="R33" s="36">
        <f t="shared" si="3"/>
        <v>667917</v>
      </c>
    </row>
    <row r="34" spans="1:18" x14ac:dyDescent="0.25">
      <c r="A34" s="24" t="s">
        <v>24</v>
      </c>
      <c r="B34" s="27"/>
      <c r="C34" s="1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36">
        <f t="shared" si="3"/>
        <v>0</v>
      </c>
    </row>
    <row r="35" spans="1:18" ht="30" x14ac:dyDescent="0.25">
      <c r="A35" s="29" t="s">
        <v>43</v>
      </c>
      <c r="B35" s="1"/>
      <c r="C35" s="1"/>
      <c r="D35" s="38">
        <f>SUM(D28:D33)</f>
        <v>819266</v>
      </c>
      <c r="E35" s="30"/>
      <c r="F35" s="38">
        <f>SUM(F28:F33)</f>
        <v>329617</v>
      </c>
      <c r="G35" s="30"/>
      <c r="H35" s="38">
        <f>SUM(H28:H33)</f>
        <v>174461</v>
      </c>
      <c r="I35" s="30"/>
      <c r="J35" s="38">
        <f>SUM(J28:J33)</f>
        <v>408746</v>
      </c>
      <c r="K35" s="30"/>
      <c r="L35" s="38">
        <f>SUM(L28:L33)</f>
        <v>711757</v>
      </c>
      <c r="M35" s="30"/>
      <c r="N35" s="38">
        <f>SUM(N28:N34)</f>
        <v>35713</v>
      </c>
      <c r="O35" s="30"/>
      <c r="P35" s="38">
        <f>SUM(P28:P33)</f>
        <v>42548</v>
      </c>
      <c r="Q35" s="30"/>
      <c r="R35" s="36">
        <f t="shared" si="3"/>
        <v>2522108</v>
      </c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</sheetData>
  <mergeCells count="8">
    <mergeCell ref="O3:P3"/>
    <mergeCell ref="F2:N2"/>
    <mergeCell ref="C3:D3"/>
    <mergeCell ref="E3:F3"/>
    <mergeCell ref="G3:H3"/>
    <mergeCell ref="I3:J3"/>
    <mergeCell ref="K3:L3"/>
    <mergeCell ref="M3:N3"/>
  </mergeCells>
  <pageMargins left="0.15748031496062992" right="0.15748031496062992" top="0.17" bottom="0.27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2026 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2026-07-31T13:51:20Z</cp:lastPrinted>
  <dcterms:created xsi:type="dcterms:W3CDTF">2018-12-27T19:32:49Z</dcterms:created>
  <dcterms:modified xsi:type="dcterms:W3CDTF">2026-09-04T14:35:18Z</dcterms:modified>
</cp:coreProperties>
</file>